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030" windowHeight="7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<sst xmlns="http://schemas.openxmlformats.org/spreadsheetml/2006/main" count="77" uniqueCount="73">
  <si>
    <t>R in W/cm^2</t>
  </si>
  <si>
    <t>T H2 deg K</t>
  </si>
  <si>
    <t>gaussian</t>
  </si>
  <si>
    <t>cm from center</t>
  </si>
  <si>
    <t>T surface</t>
  </si>
  <si>
    <t>MW/m^2 average</t>
  </si>
  <si>
    <t>square meters</t>
  </si>
  <si>
    <t>Intensity</t>
  </si>
  <si>
    <t xml:space="preserve"> MW/m^2</t>
  </si>
  <si>
    <t>net to H2</t>
  </si>
  <si>
    <t>% re rad</t>
  </si>
  <si>
    <t>Cp spec h</t>
  </si>
  <si>
    <t>delta T</t>
  </si>
  <si>
    <t>Re R out</t>
  </si>
  <si>
    <t>kj-s</t>
  </si>
  <si>
    <t>kj/kg-deg k</t>
  </si>
  <si>
    <t>T H2 deg k</t>
  </si>
  <si>
    <t>Net to H2</t>
  </si>
  <si>
    <t>delta t</t>
  </si>
  <si>
    <t>absorbsion/emission</t>
  </si>
  <si>
    <t>Out to in</t>
  </si>
  <si>
    <t>In to out</t>
  </si>
  <si>
    <t>temp K</t>
  </si>
  <si>
    <t>inlet temp</t>
  </si>
  <si>
    <t>1 cm by 1 meters is a ratio of 100 to one</t>
  </si>
  <si>
    <t>% Re rad</t>
  </si>
  <si>
    <t>sum kJ to hydrogen</t>
  </si>
  <si>
    <t>kg/s hydrogen flow (per tube)</t>
  </si>
  <si>
    <t>moles/s H2</t>
  </si>
  <si>
    <t>Ve m/s</t>
  </si>
  <si>
    <t>kg/cc</t>
  </si>
  <si>
    <t>J-s/s-deg K</t>
  </si>
  <si>
    <t>Cp spec</t>
  </si>
  <si>
    <t>heat</t>
  </si>
  <si>
    <t>density</t>
  </si>
  <si>
    <t>l/s at stp</t>
  </si>
  <si>
    <t>l/s at 50 bar</t>
  </si>
  <si>
    <t>cc/s @stp</t>
  </si>
  <si>
    <t>bar constant pressure</t>
  </si>
  <si>
    <t>m^3/mol</t>
  </si>
  <si>
    <t>volume @PT</t>
  </si>
  <si>
    <t>kg/m^3</t>
  </si>
  <si>
    <t>Reynolds #</t>
  </si>
  <si>
    <t>kg/m-s E-6</t>
  </si>
  <si>
    <t>Prandtl #</t>
  </si>
  <si>
    <t>w/m-deg C</t>
  </si>
  <si>
    <t>conductivity</t>
  </si>
  <si>
    <t>w/m-K</t>
  </si>
  <si>
    <t>a1</t>
  </si>
  <si>
    <t>a2</t>
  </si>
  <si>
    <t>a3</t>
  </si>
  <si>
    <t>k</t>
  </si>
  <si>
    <t>flow m^3/s</t>
  </si>
  <si>
    <t>viscosity µ</t>
  </si>
  <si>
    <t>Nusselt #</t>
  </si>
  <si>
    <t>m^2-deg K</t>
  </si>
  <si>
    <t>h in W/</t>
  </si>
  <si>
    <t>heat transfer</t>
  </si>
  <si>
    <t>in W per deg</t>
  </si>
  <si>
    <t>K per cm</t>
  </si>
  <si>
    <t>in flow</t>
  </si>
  <si>
    <t>to surface</t>
  </si>
  <si>
    <t>kj-s (kW)</t>
  </si>
  <si>
    <t>area factor</t>
  </si>
  <si>
    <t>excess wall</t>
  </si>
  <si>
    <t>delta T bulk</t>
  </si>
  <si>
    <t>velocity m/s</t>
  </si>
  <si>
    <t>through 1</t>
  </si>
  <si>
    <t>cm^2 area</t>
  </si>
  <si>
    <t>Sum kJ/s to hydrogen per tube, 100 tubes per square meter, 10 MW per square meter, 86% efficient.</t>
  </si>
  <si>
    <t>intercepted</t>
  </si>
  <si>
    <t>absorbed</t>
  </si>
  <si>
    <t>reradiated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</si>
</sst>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00000"/>
    <numFmt numFmtId="167" formatCode="0.000"/>
  </numFmts>
  <fonts count="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38" fontId="0" fillId="0" borderId="0" xfId="0" applyNumberForma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Hydrogen flow toward or away from hot spot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75"/>
          <c:w val="0.86475"/>
          <c:h val="0.79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Sheet1!$Q$9:$Q$109</c:f>
              <c:numCache>
                <c:ptCount val="101"/>
                <c:pt idx="0">
                  <c:v>780.9246147438568</c:v>
                </c:pt>
                <c:pt idx="1">
                  <c:v>772.6602448769758</c:v>
                </c:pt>
                <c:pt idx="2">
                  <c:v>764.3969809066303</c:v>
                </c:pt>
                <c:pt idx="3">
                  <c:v>756.1381482598666</c:v>
                </c:pt>
                <c:pt idx="4">
                  <c:v>747.8870662816923</c:v>
                </c:pt>
                <c:pt idx="5">
                  <c:v>739.6188250033885</c:v>
                </c:pt>
                <c:pt idx="6">
                  <c:v>731.3649864670925</c:v>
                </c:pt>
                <c:pt idx="7">
                  <c:v>723.1288393222811</c:v>
                </c:pt>
                <c:pt idx="8">
                  <c:v>714.9136503028176</c:v>
                </c:pt>
                <c:pt idx="9">
                  <c:v>706.7226603661732</c:v>
                </c:pt>
                <c:pt idx="10">
                  <c:v>698.5590808846864</c:v>
                </c:pt>
                <c:pt idx="11">
                  <c:v>690.4093438613186</c:v>
                </c:pt>
                <c:pt idx="12">
                  <c:v>682.293404997786</c:v>
                </c:pt>
                <c:pt idx="13">
                  <c:v>674.2143711287393</c:v>
                </c:pt>
                <c:pt idx="14">
                  <c:v>666.1753048422229</c:v>
                </c:pt>
                <c:pt idx="15">
                  <c:v>658.1792210319414</c:v>
                </c:pt>
                <c:pt idx="16">
                  <c:v>650.2290835434884</c:v>
                </c:pt>
                <c:pt idx="17">
                  <c:v>642.3278019206995</c:v>
                </c:pt>
                <c:pt idx="18">
                  <c:v>634.4674384660436</c:v>
                </c:pt>
                <c:pt idx="19">
                  <c:v>626.6616490841054</c:v>
                </c:pt>
                <c:pt idx="20">
                  <c:v>618.9131657599667</c:v>
                </c:pt>
                <c:pt idx="21">
                  <c:v>611.2246541846034</c:v>
                </c:pt>
                <c:pt idx="22">
                  <c:v>603.5987110805788</c:v>
                </c:pt>
                <c:pt idx="23">
                  <c:v>596.0378616587897</c:v>
                </c:pt>
                <c:pt idx="24">
                  <c:v>588.5342429577357</c:v>
                </c:pt>
                <c:pt idx="25">
                  <c:v>581.1006402552631</c:v>
                </c:pt>
                <c:pt idx="26">
                  <c:v>573.7393535221111</c:v>
                </c:pt>
                <c:pt idx="27">
                  <c:v>566.4526023172748</c:v>
                </c:pt>
                <c:pt idx="28">
                  <c:v>559.2425239500114</c:v>
                </c:pt>
                <c:pt idx="29">
                  <c:v>552.1111717915339</c:v>
                </c:pt>
                <c:pt idx="30">
                  <c:v>545.0605137381654</c:v>
                </c:pt>
                <c:pt idx="31">
                  <c:v>538.0828263023145</c:v>
                </c:pt>
                <c:pt idx="32">
                  <c:v>531.1896230149573</c:v>
                </c:pt>
                <c:pt idx="33">
                  <c:v>524.382610027156</c:v>
                </c:pt>
                <c:pt idx="34">
                  <c:v>517.6634032792402</c:v>
                </c:pt>
                <c:pt idx="35">
                  <c:v>511.0335277336018</c:v>
                </c:pt>
                <c:pt idx="36">
                  <c:v>504.49441676189116</c:v>
                </c:pt>
                <c:pt idx="37">
                  <c:v>498.04741168578295</c:v>
                </c:pt>
                <c:pt idx="38">
                  <c:v>491.6893796423874</c:v>
                </c:pt>
                <c:pt idx="39">
                  <c:v>485.4259240088678</c:v>
                </c:pt>
                <c:pt idx="40">
                  <c:v>479.2581094579957</c:v>
                </c:pt>
                <c:pt idx="41">
                  <c:v>473.18690821831956</c:v>
                </c:pt>
                <c:pt idx="42">
                  <c:v>467.2132003584321</c:v>
                </c:pt>
                <c:pt idx="43">
                  <c:v>461.3377742128059</c:v>
                </c:pt>
                <c:pt idx="44">
                  <c:v>455.56132694609164</c:v>
                </c:pt>
                <c:pt idx="45">
                  <c:v>449.8844652524975</c:v>
                </c:pt>
                <c:pt idx="46">
                  <c:v>444.3000034807111</c:v>
                </c:pt>
                <c:pt idx="47">
                  <c:v>438.81621145415204</c:v>
                </c:pt>
                <c:pt idx="48">
                  <c:v>433.4334304265055</c:v>
                </c:pt>
                <c:pt idx="49">
                  <c:v>428.1519151328054</c:v>
                </c:pt>
                <c:pt idx="50">
                  <c:v>422.9718351066088</c:v>
                </c:pt>
                <c:pt idx="51">
                  <c:v>417.8932761070863</c:v>
                </c:pt>
                <c:pt idx="52">
                  <c:v>412.9162416511117</c:v>
                </c:pt>
                <c:pt idx="53">
                  <c:v>408.04065464528014</c:v>
                </c:pt>
                <c:pt idx="54">
                  <c:v>403.2663591126463</c:v>
                </c:pt>
                <c:pt idx="55">
                  <c:v>398.59312200885546</c:v>
                </c:pt>
                <c:pt idx="56">
                  <c:v>394.01431079735937</c:v>
                </c:pt>
                <c:pt idx="57">
                  <c:v>389.5360071592966</c:v>
                </c:pt>
                <c:pt idx="58">
                  <c:v>385.15775793628313</c:v>
                </c:pt>
                <c:pt idx="59">
                  <c:v>380.8790408553438</c:v>
                </c:pt>
                <c:pt idx="60">
                  <c:v>376.69926671212886</c:v>
                </c:pt>
                <c:pt idx="61">
                  <c:v>372.6177816100678</c:v>
                </c:pt>
                <c:pt idx="62">
                  <c:v>368.62558668768116</c:v>
                </c:pt>
                <c:pt idx="63">
                  <c:v>364.73038930603065</c:v>
                </c:pt>
                <c:pt idx="64">
                  <c:v>360.9313536724688</c:v>
                </c:pt>
                <c:pt idx="65">
                  <c:v>357.2275885890294</c:v>
                </c:pt>
                <c:pt idx="66">
                  <c:v>353.6181498913287</c:v>
                </c:pt>
                <c:pt idx="67">
                  <c:v>350.1020429097382</c:v>
                </c:pt>
                <c:pt idx="68">
                  <c:v>346.6782249474164</c:v>
                </c:pt>
                <c:pt idx="69">
                  <c:v>343.33402008846025</c:v>
                </c:pt>
                <c:pt idx="70">
                  <c:v>340.0801978298735</c:v>
                </c:pt>
                <c:pt idx="71">
                  <c:v>336.9155822827991</c:v>
                </c:pt>
                <c:pt idx="72">
                  <c:v>333.83895937453394</c:v>
                </c:pt>
                <c:pt idx="73">
                  <c:v>330.8490793421682</c:v>
                </c:pt>
                <c:pt idx="74">
                  <c:v>327.944659213016</c:v>
                </c:pt>
                <c:pt idx="75">
                  <c:v>325.12438526732495</c:v>
                </c:pt>
                <c:pt idx="76">
                  <c:v>322.38691547892194</c:v>
                </c:pt>
                <c:pt idx="77">
                  <c:v>319.71788945244737</c:v>
                </c:pt>
                <c:pt idx="78">
                  <c:v>317.1292997139392</c:v>
                </c:pt>
                <c:pt idx="79">
                  <c:v>314.6197267755064</c:v>
                </c:pt>
                <c:pt idx="80">
                  <c:v>312.1877322116308</c:v>
                </c:pt>
                <c:pt idx="81">
                  <c:v>309.83186094185936</c:v>
                </c:pt>
                <c:pt idx="82">
                  <c:v>307.5506434690531</c:v>
                </c:pt>
                <c:pt idx="83">
                  <c:v>305.34259807017565</c:v>
                </c:pt>
                <c:pt idx="84">
                  <c:v>303.20623293681075</c:v>
                </c:pt>
                <c:pt idx="85">
                  <c:v>301.14004826280666</c:v>
                </c:pt>
                <c:pt idx="86">
                  <c:v>299.1425382766517</c:v>
                </c:pt>
                <c:pt idx="87">
                  <c:v>297.19723983916725</c:v>
                </c:pt>
                <c:pt idx="88">
                  <c:v>295.31810299496266</c:v>
                </c:pt>
                <c:pt idx="89">
                  <c:v>293.5036039783186</c:v>
                </c:pt>
                <c:pt idx="90">
                  <c:v>291.752220606162</c:v>
                </c:pt>
                <c:pt idx="91">
                  <c:v>290.0624340188186</c:v>
                </c:pt>
                <c:pt idx="92">
                  <c:v>288.43273035493854</c:v>
                </c:pt>
                <c:pt idx="93">
                  <c:v>286.8616023596115</c:v>
                </c:pt>
                <c:pt idx="94">
                  <c:v>285.347550924878</c:v>
                </c:pt>
                <c:pt idx="95">
                  <c:v>283.8890865620339</c:v>
                </c:pt>
                <c:pt idx="96">
                  <c:v>282.4847308053037</c:v>
                </c:pt>
                <c:pt idx="97">
                  <c:v>281.1330175466377</c:v>
                </c:pt>
                <c:pt idx="98">
                  <c:v>279.8324943015583</c:v>
                </c:pt>
                <c:pt idx="99">
                  <c:v>278.58172340614533</c:v>
                </c:pt>
                <c:pt idx="100">
                  <c:v>277.3792831454086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Sheet1!$AA$9:$AA$109</c:f>
              <c:numCache>
                <c:ptCount val="101"/>
                <c:pt idx="0">
                  <c:v>277.3792831454086</c:v>
                </c:pt>
                <c:pt idx="1">
                  <c:v>285.65733795331636</c:v>
                </c:pt>
                <c:pt idx="2">
                  <c:v>293.93370175315465</c:v>
                </c:pt>
                <c:pt idx="3">
                  <c:v>302.2050627875886</c:v>
                </c:pt>
                <c:pt idx="4">
                  <c:v>310.4681151365068</c:v>
                </c:pt>
                <c:pt idx="5">
                  <c:v>318.74782105716986</c:v>
                </c:pt>
                <c:pt idx="6">
                  <c:v>327.01258862633546</c:v>
                </c:pt>
                <c:pt idx="7">
                  <c:v>335.2591418964121</c:v>
                </c:pt>
                <c:pt idx="8">
                  <c:v>343.4842265152552</c:v>
                </c:pt>
                <c:pt idx="9">
                  <c:v>351.6846135737432</c:v>
                </c:pt>
                <c:pt idx="10">
                  <c:v>359.85710340311675</c:v>
                </c:pt>
                <c:pt idx="11">
                  <c:v>368.0152927173463</c:v>
                </c:pt>
                <c:pt idx="12">
                  <c:v>376.13921752867344</c:v>
                </c:pt>
                <c:pt idx="13">
                  <c:v>384.2257816820339</c:v>
                </c:pt>
                <c:pt idx="14">
                  <c:v>392.271932892923</c:v>
                </c:pt>
                <c:pt idx="15">
                  <c:v>400.27466619256677</c:v>
                </c:pt>
                <c:pt idx="16">
                  <c:v>408.23102728080875</c:v>
                </c:pt>
                <c:pt idx="17">
                  <c:v>416.1381157804962</c:v>
                </c:pt>
                <c:pt idx="18">
                  <c:v>424.0038856006198</c:v>
                </c:pt>
                <c:pt idx="19">
                  <c:v>431.81468073762585</c:v>
                </c:pt>
                <c:pt idx="20">
                  <c:v>439.56777728540567</c:v>
                </c:pt>
                <c:pt idx="21">
                  <c:v>447.26051726888494</c:v>
                </c:pt>
                <c:pt idx="22">
                  <c:v>454.89031132621466</c:v>
                </c:pt>
                <c:pt idx="23">
                  <c:v>462.4546412610847</c:v>
                </c:pt>
                <c:pt idx="24">
                  <c:v>469.9613810036908</c:v>
                </c:pt>
                <c:pt idx="25">
                  <c:v>477.39774635722597</c:v>
                </c:pt>
                <c:pt idx="26">
                  <c:v>484.76144341175876</c:v>
                </c:pt>
                <c:pt idx="27">
                  <c:v>492.050258367264</c:v>
                </c:pt>
                <c:pt idx="28">
                  <c:v>499.2620593852188</c:v>
                </c:pt>
                <c:pt idx="29">
                  <c:v>506.3947982911064</c:v>
                </c:pt>
                <c:pt idx="30">
                  <c:v>513.4465121259568</c:v>
                </c:pt>
                <c:pt idx="31">
                  <c:v>520.4249300759886</c:v>
                </c:pt>
                <c:pt idx="32">
                  <c:v>527.3185411815047</c:v>
                </c:pt>
                <c:pt idx="33">
                  <c:v>534.1256435542509</c:v>
                </c:pt>
                <c:pt idx="34">
                  <c:v>540.8446253178789</c:v>
                </c:pt>
                <c:pt idx="35">
                  <c:v>547.4739653909836</c:v>
                </c:pt>
                <c:pt idx="36">
                  <c:v>554.0122341156766</c:v>
                </c:pt>
                <c:pt idx="37">
                  <c:v>560.4580937324473</c:v>
                </c:pt>
                <c:pt idx="38">
                  <c:v>566.8146795334338</c:v>
                </c:pt>
                <c:pt idx="39">
                  <c:v>573.0763920335907</c:v>
                </c:pt>
                <c:pt idx="40">
                  <c:v>579.2421697621292</c:v>
                </c:pt>
                <c:pt idx="41">
                  <c:v>585.3110436001135</c:v>
                </c:pt>
                <c:pt idx="42">
                  <c:v>591.282136510077</c:v>
                </c:pt>
                <c:pt idx="43">
                  <c:v>597.1546631235344</c:v>
                </c:pt>
                <c:pt idx="44">
                  <c:v>602.9279291894502</c:v>
                </c:pt>
                <c:pt idx="45">
                  <c:v>608.6013308870023</c:v>
                </c:pt>
                <c:pt idx="46">
                  <c:v>614.1820515519987</c:v>
                </c:pt>
                <c:pt idx="47">
                  <c:v>619.6618285913847</c:v>
                </c:pt>
                <c:pt idx="48">
                  <c:v>625.0403235750206</c:v>
                </c:pt>
                <c:pt idx="49">
                  <c:v>630.3172845927303</c:v>
                </c:pt>
                <c:pt idx="50">
                  <c:v>635.4925449458035</c:v>
                </c:pt>
                <c:pt idx="51">
                  <c:v>640.5660217278249</c:v>
                </c:pt>
                <c:pt idx="52">
                  <c:v>645.5377142997456</c:v>
                </c:pt>
                <c:pt idx="53">
                  <c:v>650.4077026642672</c:v>
                </c:pt>
                <c:pt idx="54">
                  <c:v>655.176145744753</c:v>
                </c:pt>
                <c:pt idx="55">
                  <c:v>659.8432795740035</c:v>
                </c:pt>
                <c:pt idx="56">
                  <c:v>664.415730938899</c:v>
                </c:pt>
                <c:pt idx="57">
                  <c:v>668.887429347961</c:v>
                </c:pt>
                <c:pt idx="58">
                  <c:v>673.2588311018322</c:v>
                </c:pt>
                <c:pt idx="59">
                  <c:v>677.5304616704551</c:v>
                </c:pt>
                <c:pt idx="60">
                  <c:v>681.7029135113371</c:v>
                </c:pt>
                <c:pt idx="61">
                  <c:v>685.7768438312584</c:v>
                </c:pt>
                <c:pt idx="62">
                  <c:v>689.7612386765007</c:v>
                </c:pt>
                <c:pt idx="63">
                  <c:v>693.6484093517513</c:v>
                </c:pt>
                <c:pt idx="64">
                  <c:v>697.4391951406983</c:v>
                </c:pt>
                <c:pt idx="65">
                  <c:v>701.1344907876352</c:v>
                </c:pt>
                <c:pt idx="66">
                  <c:v>704.7352440568162</c:v>
                </c:pt>
                <c:pt idx="67">
                  <c:v>708.2424532691178</c:v>
                </c:pt>
                <c:pt idx="68">
                  <c:v>711.6571648214543</c:v>
                </c:pt>
                <c:pt idx="69">
                  <c:v>714.9920259998383</c:v>
                </c:pt>
                <c:pt idx="70">
                  <c:v>718.2363020679509</c:v>
                </c:pt>
                <c:pt idx="71">
                  <c:v>721.3911727635278</c:v>
                </c:pt>
                <c:pt idx="72">
                  <c:v>724.4578560441603</c:v>
                </c:pt>
                <c:pt idx="73">
                  <c:v>727.4376055896912</c:v>
                </c:pt>
                <c:pt idx="74">
                  <c:v>730.3317083176432</c:v>
                </c:pt>
                <c:pt idx="75">
                  <c:v>733.1414819162214</c:v>
                </c:pt>
                <c:pt idx="76">
                  <c:v>735.8682723992664</c:v>
                </c:pt>
                <c:pt idx="77">
                  <c:v>738.5263910689171</c:v>
                </c:pt>
                <c:pt idx="78">
                  <c:v>741.103900827854</c:v>
                </c:pt>
                <c:pt idx="79">
                  <c:v>743.602225215907</c:v>
                </c:pt>
                <c:pt idx="80">
                  <c:v>746.022806711995</c:v>
                </c:pt>
                <c:pt idx="81">
                  <c:v>748.3671044468397</c:v>
                </c:pt>
                <c:pt idx="82">
                  <c:v>750.6365919601657</c:v>
                </c:pt>
                <c:pt idx="83">
                  <c:v>752.832755005428</c:v>
                </c:pt>
                <c:pt idx="84">
                  <c:v>754.9570894048944</c:v>
                </c:pt>
                <c:pt idx="85">
                  <c:v>757.0110989577049</c:v>
                </c:pt>
                <c:pt idx="86">
                  <c:v>758.9962934033188</c:v>
                </c:pt>
                <c:pt idx="87">
                  <c:v>760.9290433604597</c:v>
                </c:pt>
                <c:pt idx="88">
                  <c:v>762.7954970849977</c:v>
                </c:pt>
                <c:pt idx="89">
                  <c:v>764.597182266791</c:v>
                </c:pt>
                <c:pt idx="90">
                  <c:v>766.335624972602</c:v>
                </c:pt>
                <c:pt idx="91">
                  <c:v>768.0123479018764</c:v>
                </c:pt>
                <c:pt idx="92">
                  <c:v>769.628868708535</c:v>
                </c:pt>
                <c:pt idx="93">
                  <c:v>771.186698389766</c:v>
                </c:pt>
                <c:pt idx="94">
                  <c:v>772.6873397426158</c:v>
                </c:pt>
                <c:pt idx="95">
                  <c:v>774.1322858889862</c:v>
                </c:pt>
                <c:pt idx="96">
                  <c:v>775.5230188694611</c:v>
                </c:pt>
                <c:pt idx="97">
                  <c:v>776.8610083062114</c:v>
                </c:pt>
                <c:pt idx="98">
                  <c:v>778.1477101350503</c:v>
                </c:pt>
                <c:pt idx="99">
                  <c:v>779.3845654065499</c:v>
                </c:pt>
                <c:pt idx="100">
                  <c:v>780.5729991559667</c:v>
                </c:pt>
              </c:numCache>
            </c:numRef>
          </c:val>
          <c:smooth val="0"/>
        </c:ser>
        <c:marker val="1"/>
        <c:axId val="7225404"/>
        <c:axId val="65028637"/>
      </c:lineChart>
      <c:catAx>
        <c:axId val="7225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cm from side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28637"/>
        <c:crosses val="autoZero"/>
        <c:auto val="1"/>
        <c:lblOffset val="100"/>
        <c:noMultiLvlLbl val="0"/>
      </c:catAx>
      <c:valAx>
        <c:axId val="65028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degree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25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25"/>
          <c:y val="0.45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542925</xdr:colOff>
      <xdr:row>18</xdr:row>
      <xdr:rowOff>152400</xdr:rowOff>
    </xdr:from>
    <xdr:to>
      <xdr:col>49</xdr:col>
      <xdr:colOff>342900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24164925" y="3067050"/>
        <a:ext cx="94297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0"/>
  <sheetViews>
    <sheetView tabSelected="1" workbookViewId="0" topLeftCell="A1">
      <selection activeCell="P9" sqref="P9"/>
    </sheetView>
  </sheetViews>
  <sheetFormatPr defaultColWidth="9.140625" defaultRowHeight="12.75"/>
  <cols>
    <col min="1" max="1" width="15.28125" style="0" customWidth="1"/>
    <col min="2" max="3" width="12.7109375" style="1" customWidth="1"/>
    <col min="4" max="4" width="11.140625" style="1" customWidth="1"/>
    <col min="5" max="5" width="9.140625" style="1" customWidth="1"/>
    <col min="6" max="6" width="8.421875" style="1" customWidth="1"/>
    <col min="7" max="7" width="9.140625" style="1" customWidth="1"/>
    <col min="8" max="10" width="10.421875" style="1" customWidth="1"/>
    <col min="11" max="11" width="11.421875" style="1" customWidth="1"/>
    <col min="12" max="13" width="10.421875" style="3" customWidth="1"/>
    <col min="14" max="14" width="10.57421875" style="1" customWidth="1"/>
    <col min="15" max="15" width="10.7109375" style="5" customWidth="1"/>
    <col min="16" max="16" width="10.421875" style="1" customWidth="1"/>
    <col min="17" max="17" width="10.7109375" style="1" customWidth="1"/>
    <col min="18" max="18" width="11.00390625" style="8" customWidth="1"/>
    <col min="19" max="19" width="9.57421875" style="9" customWidth="1"/>
    <col min="20" max="20" width="11.00390625" style="9" customWidth="1"/>
    <col min="21" max="23" width="11.00390625" style="2" customWidth="1"/>
    <col min="24" max="25" width="11.00390625" style="1" customWidth="1"/>
    <col min="26" max="26" width="9.140625" style="1" customWidth="1"/>
    <col min="27" max="27" width="10.00390625" style="0" customWidth="1"/>
    <col min="28" max="28" width="10.00390625" style="1" customWidth="1"/>
    <col min="30" max="30" width="8.28125" style="1" customWidth="1"/>
    <col min="31" max="33" width="9.140625" style="1" customWidth="1"/>
    <col min="41" max="41" width="11.28125" style="2" customWidth="1"/>
    <col min="42" max="42" width="10.00390625" style="0" bestFit="1" customWidth="1"/>
    <col min="43" max="43" width="11.00390625" style="0" bestFit="1" customWidth="1"/>
    <col min="44" max="44" width="11.57421875" style="0" bestFit="1" customWidth="1"/>
  </cols>
  <sheetData>
    <row r="1" spans="1:29" ht="12.75">
      <c r="A1">
        <v>10</v>
      </c>
      <c r="B1" t="s">
        <v>5</v>
      </c>
      <c r="E1" s="2">
        <v>0.0125</v>
      </c>
      <c r="F1" s="1" t="s">
        <v>27</v>
      </c>
      <c r="I1" s="1">
        <f>E1/0.002</f>
        <v>6.25</v>
      </c>
      <c r="J1" s="1" t="s">
        <v>28</v>
      </c>
      <c r="P1" s="1">
        <f>I3*1000</f>
        <v>2800</v>
      </c>
      <c r="Q1" s="1" t="s">
        <v>37</v>
      </c>
      <c r="X1" s="1" t="e">
        <f>$A$3/(($A$4/100))</f>
        <v>#DIV/0!</v>
      </c>
      <c r="Y1" s="1" t="s">
        <v>31</v>
      </c>
      <c r="AC1" t="s">
        <v>24</v>
      </c>
    </row>
    <row r="2" spans="1:24" ht="12.75">
      <c r="A2">
        <v>0.95</v>
      </c>
      <c r="B2" t="s">
        <v>19</v>
      </c>
      <c r="E2" s="1">
        <v>4</v>
      </c>
      <c r="F2" s="1" t="s">
        <v>6</v>
      </c>
      <c r="I2" s="1">
        <f>I1*22.4</f>
        <v>140</v>
      </c>
      <c r="J2" s="1" t="s">
        <v>35</v>
      </c>
      <c r="X2" s="1" t="e">
        <f>X1/P1</f>
        <v>#DIV/0!</v>
      </c>
    </row>
    <row r="3" spans="1:25" ht="12.75">
      <c r="A3">
        <v>50</v>
      </c>
      <c r="B3" t="s">
        <v>38</v>
      </c>
      <c r="I3" s="1">
        <f>I2/50</f>
        <v>2.8</v>
      </c>
      <c r="J3" s="1" t="s">
        <v>36</v>
      </c>
      <c r="X3" s="4">
        <f>$E$1/$P$1</f>
        <v>4.464285714285715E-06</v>
      </c>
      <c r="Y3" s="1" t="s">
        <v>30</v>
      </c>
    </row>
    <row r="4" spans="2:29" ht="12.75">
      <c r="B4"/>
      <c r="E4" s="1" t="s">
        <v>20</v>
      </c>
      <c r="AC4" t="s">
        <v>21</v>
      </c>
    </row>
    <row r="5" spans="10:21" ht="12.75">
      <c r="J5" s="1" t="s">
        <v>46</v>
      </c>
      <c r="N5" s="1" t="s">
        <v>66</v>
      </c>
      <c r="U5" s="2" t="s">
        <v>57</v>
      </c>
    </row>
    <row r="6" spans="1:41" ht="12.75">
      <c r="A6" t="s">
        <v>3</v>
      </c>
      <c r="B6" s="1" t="s">
        <v>2</v>
      </c>
      <c r="C6" s="1" t="s">
        <v>7</v>
      </c>
      <c r="D6" s="1" t="s">
        <v>0</v>
      </c>
      <c r="E6" s="1" t="s">
        <v>13</v>
      </c>
      <c r="F6" s="1" t="s">
        <v>10</v>
      </c>
      <c r="G6" s="1" t="s">
        <v>9</v>
      </c>
      <c r="H6" s="1" t="s">
        <v>11</v>
      </c>
      <c r="I6" s="1" t="s">
        <v>53</v>
      </c>
      <c r="J6" s="1" t="s">
        <v>51</v>
      </c>
      <c r="K6" s="1" t="s">
        <v>40</v>
      </c>
      <c r="L6" s="3" t="s">
        <v>34</v>
      </c>
      <c r="M6" s="3" t="s">
        <v>52</v>
      </c>
      <c r="N6" s="1" t="s">
        <v>67</v>
      </c>
      <c r="O6" s="5" t="s">
        <v>42</v>
      </c>
      <c r="P6" s="1" t="s">
        <v>12</v>
      </c>
      <c r="Q6" s="1" t="s">
        <v>1</v>
      </c>
      <c r="R6" s="8" t="s">
        <v>44</v>
      </c>
      <c r="S6" s="9" t="s">
        <v>54</v>
      </c>
      <c r="T6" s="9" t="s">
        <v>56</v>
      </c>
      <c r="U6" s="2" t="s">
        <v>58</v>
      </c>
      <c r="V6" s="2" t="s">
        <v>65</v>
      </c>
      <c r="W6" s="2" t="s">
        <v>64</v>
      </c>
      <c r="X6" s="1" t="s">
        <v>4</v>
      </c>
      <c r="Y6" s="1" t="s">
        <v>29</v>
      </c>
      <c r="Z6" s="1" t="s">
        <v>23</v>
      </c>
      <c r="AA6" s="1" t="s">
        <v>16</v>
      </c>
      <c r="AB6" s="1" t="s">
        <v>4</v>
      </c>
      <c r="AC6" s="1" t="s">
        <v>13</v>
      </c>
      <c r="AD6" s="1" t="s">
        <v>25</v>
      </c>
      <c r="AE6" s="1" t="s">
        <v>17</v>
      </c>
      <c r="AG6" s="1" t="s">
        <v>18</v>
      </c>
      <c r="AK6" t="s">
        <v>22</v>
      </c>
      <c r="AL6" t="s">
        <v>32</v>
      </c>
      <c r="AN6" t="s">
        <v>22</v>
      </c>
      <c r="AO6" s="2" t="s">
        <v>46</v>
      </c>
    </row>
    <row r="7" spans="3:41" ht="12.75">
      <c r="C7" s="1" t="s">
        <v>8</v>
      </c>
      <c r="G7" s="1" t="s">
        <v>62</v>
      </c>
      <c r="H7" s="1" t="s">
        <v>15</v>
      </c>
      <c r="I7" s="1" t="s">
        <v>43</v>
      </c>
      <c r="J7" s="1" t="s">
        <v>45</v>
      </c>
      <c r="K7" s="1" t="s">
        <v>39</v>
      </c>
      <c r="L7" s="3" t="s">
        <v>41</v>
      </c>
      <c r="N7" s="1" t="s">
        <v>68</v>
      </c>
      <c r="P7" s="1" t="s">
        <v>60</v>
      </c>
      <c r="T7" s="9" t="s">
        <v>55</v>
      </c>
      <c r="U7" s="7" t="s">
        <v>59</v>
      </c>
      <c r="V7" s="2" t="s">
        <v>61</v>
      </c>
      <c r="W7" s="2" t="s">
        <v>63</v>
      </c>
      <c r="AE7" s="1" t="s">
        <v>14</v>
      </c>
      <c r="AL7" t="s">
        <v>33</v>
      </c>
      <c r="AO7" s="2" t="s">
        <v>47</v>
      </c>
    </row>
    <row r="8" ht="12.75">
      <c r="Y8" s="1">
        <v>9297.096320895034</v>
      </c>
    </row>
    <row r="9" spans="1:33" ht="12.75">
      <c r="A9">
        <v>0</v>
      </c>
      <c r="B9" s="1">
        <f>1/(2*PI())^0.5*(EXP(-0.5*((A9/50)^2)))</f>
        <v>0.3989422804014327</v>
      </c>
      <c r="C9" s="1">
        <f aca="true" t="shared" si="0" ref="C9:C40">$A$1*$E$2*B9</f>
        <v>15.957691216057308</v>
      </c>
      <c r="D9" s="1">
        <f>(C9/10000)*$A$2*1000000</f>
        <v>1515.9806655254442</v>
      </c>
      <c r="E9" s="1">
        <f>($A$2*(X9^4)*5.6704*10^-8)/10000</f>
        <v>2.5679336528649475</v>
      </c>
      <c r="F9" s="1">
        <f>E9/D9*100</f>
        <v>0.16939092372757225</v>
      </c>
      <c r="G9" s="1">
        <f>(D9-E9)/1000</f>
        <v>1.5134127318725794</v>
      </c>
      <c r="H9" s="1">
        <f>LOOKUP(Q9,$AK$10:$AL$61)</f>
        <v>14.65</v>
      </c>
      <c r="I9" s="1">
        <f>8.76*(293.85+72)/(Q9+72)*((Q9/293.85)^1.5)</f>
        <v>16.27877209307202</v>
      </c>
      <c r="J9" s="1">
        <f>LOOKUP(Q9,$AN$10:$AO$70)</f>
        <v>0.3391</v>
      </c>
      <c r="K9" s="1">
        <f>8.314472*Q9/($A$3*100000)</f>
        <v>0.001298595168679717</v>
      </c>
      <c r="L9" s="3">
        <f>(1.00795*2*0.001)/K9</f>
        <v>1.5523698598459805</v>
      </c>
      <c r="M9" s="3">
        <f>$E$1/L9</f>
        <v>0.008052204776276831</v>
      </c>
      <c r="N9" s="1">
        <f>M9*10000</f>
        <v>80.52204776276831</v>
      </c>
      <c r="O9" s="5">
        <f>L9*N9*0.01/(I9*0.000001)</f>
        <v>76787.118392792</v>
      </c>
      <c r="P9" s="1">
        <f>(G9/H9)/$E$1</f>
        <v>8.26436986688098</v>
      </c>
      <c r="Q9" s="1">
        <f>3000*(Y9^2)/(9800^2)</f>
        <v>780.9246147438568</v>
      </c>
      <c r="R9" s="8">
        <f>(I9*H9)/J9/1000</f>
        <v>0.7032851995384993</v>
      </c>
      <c r="S9" s="9">
        <f>0.023*(O9^0.8)*(R9^0.4)</f>
        <v>161.7376479691416</v>
      </c>
      <c r="T9" s="9">
        <f>J9*S9/0.01</f>
        <v>5484.523642633591</v>
      </c>
      <c r="U9" s="2">
        <f>T9*4*0.01*0.01</f>
        <v>2.1938094570534368</v>
      </c>
      <c r="V9" s="2">
        <f>G9*1000/U9</f>
        <v>689.8560524510109</v>
      </c>
      <c r="W9" s="2">
        <f>V9/50</f>
        <v>13.797121049020218</v>
      </c>
      <c r="X9" s="1">
        <f>Q9+50</f>
        <v>830.9246147438568</v>
      </c>
      <c r="Y9" s="1">
        <v>5000</v>
      </c>
      <c r="Z9" s="1">
        <f>Q109</f>
        <v>277.3792831454086</v>
      </c>
      <c r="AA9" s="1">
        <f>Z9</f>
        <v>277.3792831454086</v>
      </c>
      <c r="AB9" s="1">
        <f>AA9+50</f>
        <v>327.3792831454086</v>
      </c>
      <c r="AC9" s="1">
        <f>($A$2*(AB9^4)*5.6704*10^-8)/10000</f>
        <v>0.06187882733064313</v>
      </c>
      <c r="AD9" s="1">
        <f aca="true" t="shared" si="1" ref="AD9:AD40">(AC9/D9)*100</f>
        <v>0.004081768899684199</v>
      </c>
      <c r="AE9" s="1">
        <f aca="true" t="shared" si="2" ref="AE9:AE40">(D9-AC9)/1000</f>
        <v>1.5159187866981136</v>
      </c>
      <c r="AF9" s="1">
        <f>LOOKUP(AA9,$AK$10:$AL$61)</f>
        <v>14.2</v>
      </c>
      <c r="AG9" s="1">
        <f aca="true" t="shared" si="3" ref="AG9:AG40">(AE9/H9)/$E$1</f>
        <v>8.278054807907788</v>
      </c>
    </row>
    <row r="10" spans="1:41" ht="12.75">
      <c r="A10">
        <v>1</v>
      </c>
      <c r="B10" s="1">
        <f aca="true" t="shared" si="4" ref="B10:B73">1/(2*PI())^0.5*(EXP(-0.5*((A10/50)^2)))</f>
        <v>0.3988624999236661</v>
      </c>
      <c r="C10" s="1">
        <f t="shared" si="0"/>
        <v>15.954499996946645</v>
      </c>
      <c r="D10" s="1">
        <f>(C10/10000)*$A$2*1000000</f>
        <v>1515.677499709931</v>
      </c>
      <c r="E10" s="1">
        <f aca="true" t="shared" si="5" ref="E10:E73">($A$2*(X10^4)*5.6704*10^-8)/10000</f>
        <v>2.467285140424113</v>
      </c>
      <c r="F10" s="1">
        <f aca="true" t="shared" si="6" ref="F10:F73">E10/D10*100</f>
        <v>0.16278430872638144</v>
      </c>
      <c r="G10" s="1">
        <f aca="true" t="shared" si="7" ref="G10:G73">(D10-E10)/1000</f>
        <v>1.513210214569507</v>
      </c>
      <c r="H10" s="1">
        <f aca="true" t="shared" si="8" ref="H10:H73">LOOKUP(Q10,$AK$10:$AL$61)</f>
        <v>14.65</v>
      </c>
      <c r="I10" s="1">
        <f aca="true" t="shared" si="9" ref="I10:I73">8.76*(293.85+72)/(Q10+72)*((Q10/293.85)^1.5)</f>
        <v>16.177798433915324</v>
      </c>
      <c r="J10" s="1">
        <f aca="true" t="shared" si="10" ref="J10:J73">LOOKUP(Q10,$AN$10:$AO$70)</f>
        <v>0.3391</v>
      </c>
      <c r="K10" s="1">
        <f aca="true" t="shared" si="11" ref="K10:K73">8.314472*Q10/($A$3*100000)</f>
        <v>0.0012848523943085517</v>
      </c>
      <c r="L10" s="3">
        <f>(1.00795*2*0.001)/K10</f>
        <v>1.5689739996047283</v>
      </c>
      <c r="M10" s="3">
        <f aca="true" t="shared" si="12" ref="M10:M73">$E$1/L10</f>
        <v>0.007966989894765067</v>
      </c>
      <c r="N10" s="1">
        <f aca="true" t="shared" si="13" ref="N10:N73">M10*10000</f>
        <v>79.66989894765067</v>
      </c>
      <c r="O10" s="5">
        <f aca="true" t="shared" si="14" ref="O10:O73">L10*N10*0.01/(I10*0.000001)</f>
        <v>77266.38486108748</v>
      </c>
      <c r="P10" s="1">
        <f aca="true" t="shared" si="15" ref="P10:P73">(G10/H10)/$E$1</f>
        <v>8.26326397034543</v>
      </c>
      <c r="Q10" s="1">
        <f>Q9-P9</f>
        <v>772.6602448769758</v>
      </c>
      <c r="R10" s="8">
        <f aca="true" t="shared" si="16" ref="R10:R73">(I10*H10)/J10/1000</f>
        <v>0.6989228754257136</v>
      </c>
      <c r="S10" s="9">
        <f aca="true" t="shared" si="17" ref="S10:S73">0.023*(O10^0.8)*(R10^0.4)</f>
        <v>162.14068832531274</v>
      </c>
      <c r="T10" s="9">
        <f aca="true" t="shared" si="18" ref="T10:T73">J10*S10/0.01</f>
        <v>5498.190741111355</v>
      </c>
      <c r="U10" s="2">
        <f aca="true" t="shared" si="19" ref="U10:U73">T10*4*0.01*0.01</f>
        <v>2.199276296444542</v>
      </c>
      <c r="V10" s="2">
        <f aca="true" t="shared" si="20" ref="V10:V73">G10*1000/U10</f>
        <v>688.049162815894</v>
      </c>
      <c r="W10" s="2">
        <f aca="true" t="shared" si="21" ref="W10:W73">V10/50</f>
        <v>13.760983256317878</v>
      </c>
      <c r="X10" s="1">
        <f aca="true" t="shared" si="22" ref="X10:X73">Q10+50</f>
        <v>822.6602448769758</v>
      </c>
      <c r="AA10" s="1">
        <f>AA9+AG9</f>
        <v>285.65733795331636</v>
      </c>
      <c r="AB10" s="1">
        <f aca="true" t="shared" si="23" ref="AB10:AB73">AA10+50</f>
        <v>335.65733795331636</v>
      </c>
      <c r="AC10" s="1">
        <f aca="true" t="shared" si="24" ref="AC10:AC73">($A$2*(AB10^4)*5.6704*10^-8)/10000</f>
        <v>0.06837886453935889</v>
      </c>
      <c r="AD10" s="1">
        <f t="shared" si="1"/>
        <v>0.004511438914442233</v>
      </c>
      <c r="AE10" s="1">
        <f t="shared" si="2"/>
        <v>1.5156091208453915</v>
      </c>
      <c r="AF10" s="1">
        <f>LOOKUP(AA10,$AK$10:$AL$61)</f>
        <v>14.2</v>
      </c>
      <c r="AG10" s="1">
        <f t="shared" si="3"/>
        <v>8.276363799838315</v>
      </c>
      <c r="AK10">
        <v>175</v>
      </c>
      <c r="AL10">
        <v>13.12</v>
      </c>
      <c r="AN10">
        <v>100</v>
      </c>
      <c r="AO10" s="2">
        <f>3.54*0.0001*AN9+9.13*0.01</f>
        <v>0.0913</v>
      </c>
    </row>
    <row r="11" spans="1:41" ht="12.75">
      <c r="A11">
        <f>A10+1</f>
        <v>2</v>
      </c>
      <c r="B11" s="1">
        <f t="shared" si="4"/>
        <v>0.39862325420460504</v>
      </c>
      <c r="C11" s="1">
        <f t="shared" si="0"/>
        <v>15.944930168184202</v>
      </c>
      <c r="D11" s="1">
        <f aca="true" t="shared" si="25" ref="D11:D73">(C11/10000)*$A$2*1000000</f>
        <v>1514.7683659774991</v>
      </c>
      <c r="E11" s="1">
        <f t="shared" si="5"/>
        <v>2.3696375388980107</v>
      </c>
      <c r="F11" s="1">
        <f t="shared" si="6"/>
        <v>0.15643563676937852</v>
      </c>
      <c r="G11" s="1">
        <f t="shared" si="7"/>
        <v>1.5123987284386011</v>
      </c>
      <c r="H11" s="1">
        <f t="shared" si="8"/>
        <v>14.65</v>
      </c>
      <c r="I11" s="1">
        <f t="shared" si="9"/>
        <v>16.076244811757295</v>
      </c>
      <c r="J11" s="1">
        <f t="shared" si="10"/>
        <v>0.3391</v>
      </c>
      <c r="K11" s="1">
        <f t="shared" si="11"/>
        <v>0.0012711114589265425</v>
      </c>
      <c r="L11" s="3">
        <f aca="true" t="shared" si="26" ref="L11:L74">(1.00795*2*0.001)/K11</f>
        <v>1.5859348807243334</v>
      </c>
      <c r="M11" s="3">
        <f t="shared" si="12"/>
        <v>0.007881786416281455</v>
      </c>
      <c r="N11" s="1">
        <f t="shared" si="13"/>
        <v>78.81786416281456</v>
      </c>
      <c r="O11" s="5">
        <f t="shared" si="14"/>
        <v>77754.47653582745</v>
      </c>
      <c r="P11" s="1">
        <f t="shared" si="15"/>
        <v>8.258832646763691</v>
      </c>
      <c r="Q11" s="1">
        <f aca="true" t="shared" si="27" ref="Q11:Q74">Q10-P10</f>
        <v>764.3969809066303</v>
      </c>
      <c r="R11" s="8">
        <f t="shared" si="16"/>
        <v>0.6945354954062057</v>
      </c>
      <c r="S11" s="9">
        <f t="shared" si="17"/>
        <v>162.5496115391413</v>
      </c>
      <c r="T11" s="9">
        <f t="shared" si="18"/>
        <v>5512.057327292282</v>
      </c>
      <c r="U11" s="2">
        <f t="shared" si="19"/>
        <v>2.204822930916913</v>
      </c>
      <c r="V11" s="2">
        <f t="shared" si="20"/>
        <v>685.95019909814</v>
      </c>
      <c r="W11" s="2">
        <f t="shared" si="21"/>
        <v>13.719003981962802</v>
      </c>
      <c r="X11" s="1">
        <f t="shared" si="22"/>
        <v>814.3969809066303</v>
      </c>
      <c r="AA11" s="1">
        <f aca="true" t="shared" si="28" ref="AA11:AA74">AA10+AG10</f>
        <v>293.93370175315465</v>
      </c>
      <c r="AB11" s="1">
        <f t="shared" si="23"/>
        <v>343.93370175315465</v>
      </c>
      <c r="AC11" s="1">
        <f t="shared" si="24"/>
        <v>0.07537654678296823</v>
      </c>
      <c r="AD11" s="1">
        <f t="shared" si="1"/>
        <v>0.004976110438794832</v>
      </c>
      <c r="AE11" s="1">
        <f t="shared" si="2"/>
        <v>1.5146929894307162</v>
      </c>
      <c r="AF11" s="1">
        <f aca="true" t="shared" si="29" ref="AF11:AF74">LOOKUP(AA11,$AK$10:$AL$61)</f>
        <v>14.2</v>
      </c>
      <c r="AG11" s="1">
        <f t="shared" si="3"/>
        <v>8.271361034433944</v>
      </c>
      <c r="AK11">
        <v>200</v>
      </c>
      <c r="AL11">
        <v>13.53</v>
      </c>
      <c r="AN11">
        <f>AN10+50</f>
        <v>150</v>
      </c>
      <c r="AO11" s="2">
        <f>3.54*0.0001*AN10+9.13*0.01</f>
        <v>0.1267</v>
      </c>
    </row>
    <row r="12" spans="1:41" ht="12.75">
      <c r="A12">
        <f aca="true" t="shared" si="30" ref="A12:A75">A11+1</f>
        <v>3</v>
      </c>
      <c r="B12" s="1">
        <f t="shared" si="4"/>
        <v>0.39822483019560695</v>
      </c>
      <c r="C12" s="1">
        <f t="shared" si="0"/>
        <v>15.928993207824277</v>
      </c>
      <c r="D12" s="1">
        <f t="shared" si="25"/>
        <v>1513.2543547433063</v>
      </c>
      <c r="E12" s="1">
        <f t="shared" si="5"/>
        <v>2.274967490144521</v>
      </c>
      <c r="F12" s="1">
        <f t="shared" si="6"/>
        <v>0.1503360940620207</v>
      </c>
      <c r="G12" s="1">
        <f t="shared" si="7"/>
        <v>1.5109793872531618</v>
      </c>
      <c r="H12" s="1">
        <f t="shared" si="8"/>
        <v>14.65</v>
      </c>
      <c r="I12" s="1">
        <f t="shared" si="9"/>
        <v>15.974142567322659</v>
      </c>
      <c r="J12" s="1">
        <f t="shared" si="10"/>
        <v>0.3391</v>
      </c>
      <c r="K12" s="1">
        <f t="shared" si="11"/>
        <v>0.0012573778923677021</v>
      </c>
      <c r="L12" s="3">
        <f t="shared" si="26"/>
        <v>1.6032570734991725</v>
      </c>
      <c r="M12" s="3">
        <f t="shared" si="12"/>
        <v>0.007796628629692088</v>
      </c>
      <c r="N12" s="1">
        <f t="shared" si="13"/>
        <v>77.96628629692088</v>
      </c>
      <c r="O12" s="5">
        <f t="shared" si="14"/>
        <v>78251.4613683898</v>
      </c>
      <c r="P12" s="1">
        <f t="shared" si="15"/>
        <v>8.251081978174263</v>
      </c>
      <c r="Q12" s="1">
        <f t="shared" si="27"/>
        <v>756.1381482598666</v>
      </c>
      <c r="R12" s="8">
        <f t="shared" si="16"/>
        <v>0.6901244134806163</v>
      </c>
      <c r="S12" s="9">
        <f t="shared" si="17"/>
        <v>162.9644059793258</v>
      </c>
      <c r="T12" s="9">
        <f t="shared" si="18"/>
        <v>5526.123006758938</v>
      </c>
      <c r="U12" s="2">
        <f t="shared" si="19"/>
        <v>2.2104492027035754</v>
      </c>
      <c r="V12" s="2">
        <f t="shared" si="20"/>
        <v>683.5621399510561</v>
      </c>
      <c r="W12" s="2">
        <f t="shared" si="21"/>
        <v>13.671242799021122</v>
      </c>
      <c r="X12" s="1">
        <f t="shared" si="22"/>
        <v>806.1381482598666</v>
      </c>
      <c r="AA12" s="1">
        <f t="shared" si="28"/>
        <v>302.2050627875886</v>
      </c>
      <c r="AB12" s="1">
        <f t="shared" si="23"/>
        <v>352.2050627875886</v>
      </c>
      <c r="AC12" s="1">
        <f t="shared" si="24"/>
        <v>0.0828933476543179</v>
      </c>
      <c r="AD12" s="1">
        <f t="shared" si="1"/>
        <v>0.005477819865146142</v>
      </c>
      <c r="AE12" s="1">
        <f t="shared" si="2"/>
        <v>1.513171461395652</v>
      </c>
      <c r="AF12" s="1">
        <f t="shared" si="29"/>
        <v>14.31</v>
      </c>
      <c r="AG12" s="1">
        <f t="shared" si="3"/>
        <v>8.263052348918235</v>
      </c>
      <c r="AK12">
        <v>225</v>
      </c>
      <c r="AL12">
        <v>13.83</v>
      </c>
      <c r="AN12">
        <f aca="true" t="shared" si="31" ref="AN12:AN75">AN11+50</f>
        <v>200</v>
      </c>
      <c r="AO12" s="2">
        <f aca="true" t="shared" si="32" ref="AO12:AO47">3.54/10000*AN11+9.13/100</f>
        <v>0.1444</v>
      </c>
    </row>
    <row r="13" spans="1:41" ht="12.75">
      <c r="A13">
        <f t="shared" si="30"/>
        <v>4</v>
      </c>
      <c r="B13" s="1">
        <f t="shared" si="4"/>
        <v>0.39766770551160885</v>
      </c>
      <c r="C13" s="1">
        <f t="shared" si="0"/>
        <v>15.906708220464354</v>
      </c>
      <c r="D13" s="1">
        <f t="shared" si="25"/>
        <v>1511.1372809441136</v>
      </c>
      <c r="E13" s="1">
        <f t="shared" si="5"/>
        <v>2.183247653659914</v>
      </c>
      <c r="F13" s="1">
        <f t="shared" si="6"/>
        <v>0.14447712204518479</v>
      </c>
      <c r="G13" s="1">
        <f t="shared" si="7"/>
        <v>1.5089540332904536</v>
      </c>
      <c r="H13" s="1">
        <f t="shared" si="8"/>
        <v>14.6</v>
      </c>
      <c r="I13" s="1">
        <f t="shared" si="9"/>
        <v>15.871523687227276</v>
      </c>
      <c r="J13" s="1">
        <f t="shared" si="10"/>
        <v>0.3214</v>
      </c>
      <c r="K13" s="1">
        <f t="shared" si="11"/>
        <v>0.0012436572143522551</v>
      </c>
      <c r="L13" s="3">
        <f t="shared" si="26"/>
        <v>1.6209450455766934</v>
      </c>
      <c r="M13" s="3">
        <f t="shared" si="12"/>
        <v>0.00771155076115045</v>
      </c>
      <c r="N13" s="1">
        <f t="shared" si="13"/>
        <v>77.1155076115045</v>
      </c>
      <c r="O13" s="5">
        <f t="shared" si="14"/>
        <v>78757.40380275818</v>
      </c>
      <c r="P13" s="1">
        <f t="shared" si="15"/>
        <v>8.268241278303856</v>
      </c>
      <c r="Q13" s="1">
        <f t="shared" si="27"/>
        <v>747.8870662816923</v>
      </c>
      <c r="R13" s="8">
        <f t="shared" si="16"/>
        <v>0.7209839633899134</v>
      </c>
      <c r="S13" s="9">
        <f t="shared" si="17"/>
        <v>166.69830776864805</v>
      </c>
      <c r="T13" s="9">
        <f t="shared" si="18"/>
        <v>5357.683611684349</v>
      </c>
      <c r="U13" s="2">
        <f t="shared" si="19"/>
        <v>2.1430734446737394</v>
      </c>
      <c r="V13" s="2">
        <f t="shared" si="20"/>
        <v>704.1074756633814</v>
      </c>
      <c r="W13" s="2">
        <f t="shared" si="21"/>
        <v>14.082149513267627</v>
      </c>
      <c r="X13" s="1">
        <f t="shared" si="22"/>
        <v>797.8870662816923</v>
      </c>
      <c r="AA13" s="1">
        <f t="shared" si="28"/>
        <v>310.4681151365068</v>
      </c>
      <c r="AB13" s="1">
        <f t="shared" si="23"/>
        <v>360.4681151365068</v>
      </c>
      <c r="AC13" s="1">
        <f t="shared" si="24"/>
        <v>0.09095042310502009</v>
      </c>
      <c r="AD13" s="1">
        <f t="shared" si="1"/>
        <v>0.006018673766568513</v>
      </c>
      <c r="AE13" s="1">
        <f t="shared" si="2"/>
        <v>1.5110463305210087</v>
      </c>
      <c r="AF13" s="1">
        <f t="shared" si="29"/>
        <v>14.31</v>
      </c>
      <c r="AG13" s="1">
        <f t="shared" si="3"/>
        <v>8.279705920663062</v>
      </c>
      <c r="AK13">
        <v>250</v>
      </c>
      <c r="AL13">
        <v>14.05</v>
      </c>
      <c r="AN13">
        <f t="shared" si="31"/>
        <v>250</v>
      </c>
      <c r="AO13" s="2">
        <f t="shared" si="32"/>
        <v>0.16210000000000002</v>
      </c>
    </row>
    <row r="14" spans="1:41" ht="12.75">
      <c r="A14">
        <f t="shared" si="30"/>
        <v>5</v>
      </c>
      <c r="B14" s="1">
        <f t="shared" si="4"/>
        <v>0.3969525474770118</v>
      </c>
      <c r="C14" s="1">
        <f t="shared" si="0"/>
        <v>15.878101899080473</v>
      </c>
      <c r="D14" s="1">
        <f t="shared" si="25"/>
        <v>1508.4196804126448</v>
      </c>
      <c r="E14" s="1">
        <f t="shared" si="5"/>
        <v>2.094147538644232</v>
      </c>
      <c r="F14" s="1">
        <f t="shared" si="6"/>
        <v>0.13883056326017668</v>
      </c>
      <c r="G14" s="1">
        <f t="shared" si="7"/>
        <v>1.5063255328740006</v>
      </c>
      <c r="H14" s="1">
        <f t="shared" si="8"/>
        <v>14.6</v>
      </c>
      <c r="I14" s="1">
        <f t="shared" si="9"/>
        <v>15.768066611130184</v>
      </c>
      <c r="J14" s="1">
        <f t="shared" si="10"/>
        <v>0.3214</v>
      </c>
      <c r="K14" s="1">
        <f t="shared" si="11"/>
        <v>0.0012299080022327147</v>
      </c>
      <c r="L14" s="3">
        <f t="shared" si="26"/>
        <v>1.6390656832384485</v>
      </c>
      <c r="M14" s="3">
        <f t="shared" si="12"/>
        <v>0.00762629596106401</v>
      </c>
      <c r="N14" s="1">
        <f t="shared" si="13"/>
        <v>76.2629596106401</v>
      </c>
      <c r="O14" s="5">
        <f t="shared" si="14"/>
        <v>79274.14506973635</v>
      </c>
      <c r="P14" s="1">
        <f t="shared" si="15"/>
        <v>8.253838536295893</v>
      </c>
      <c r="Q14" s="1">
        <f t="shared" si="27"/>
        <v>739.6188250033885</v>
      </c>
      <c r="R14" s="8">
        <f t="shared" si="16"/>
        <v>0.716284295340699</v>
      </c>
      <c r="S14" s="9">
        <f t="shared" si="17"/>
        <v>167.13494446655463</v>
      </c>
      <c r="T14" s="9">
        <f t="shared" si="18"/>
        <v>5371.717115155066</v>
      </c>
      <c r="U14" s="2">
        <f t="shared" si="19"/>
        <v>2.1486868460620263</v>
      </c>
      <c r="V14" s="2">
        <f t="shared" si="20"/>
        <v>701.04470348236</v>
      </c>
      <c r="W14" s="2">
        <f t="shared" si="21"/>
        <v>14.0208940696472</v>
      </c>
      <c r="X14" s="1">
        <f t="shared" si="22"/>
        <v>789.6188250033885</v>
      </c>
      <c r="AA14" s="1">
        <f t="shared" si="28"/>
        <v>318.74782105716986</v>
      </c>
      <c r="AB14" s="1">
        <f t="shared" si="23"/>
        <v>368.74782105716986</v>
      </c>
      <c r="AC14" s="1">
        <f t="shared" si="24"/>
        <v>0.09959903992241113</v>
      </c>
      <c r="AD14" s="1">
        <f t="shared" si="1"/>
        <v>0.006602873272984925</v>
      </c>
      <c r="AE14" s="1">
        <f t="shared" si="2"/>
        <v>1.5083200813727224</v>
      </c>
      <c r="AF14" s="1">
        <f t="shared" si="29"/>
        <v>14.31</v>
      </c>
      <c r="AG14" s="1">
        <f t="shared" si="3"/>
        <v>8.264767569165603</v>
      </c>
      <c r="AK14">
        <v>275</v>
      </c>
      <c r="AL14">
        <v>14.2</v>
      </c>
      <c r="AN14">
        <f t="shared" si="31"/>
        <v>300</v>
      </c>
      <c r="AO14" s="2">
        <f t="shared" si="32"/>
        <v>0.17980000000000002</v>
      </c>
    </row>
    <row r="15" spans="1:41" ht="12.75">
      <c r="A15">
        <f t="shared" si="30"/>
        <v>6</v>
      </c>
      <c r="B15" s="1">
        <f t="shared" si="4"/>
        <v>0.3960802117936561</v>
      </c>
      <c r="C15" s="1">
        <f t="shared" si="0"/>
        <v>15.843208471746244</v>
      </c>
      <c r="D15" s="1">
        <f t="shared" si="25"/>
        <v>1505.1048048158932</v>
      </c>
      <c r="E15" s="1">
        <f t="shared" si="5"/>
        <v>2.0079508878035286</v>
      </c>
      <c r="F15" s="1">
        <f t="shared" si="6"/>
        <v>0.13340937331265407</v>
      </c>
      <c r="G15" s="1">
        <f t="shared" si="7"/>
        <v>1.5030968539280898</v>
      </c>
      <c r="H15" s="1">
        <f t="shared" si="8"/>
        <v>14.6</v>
      </c>
      <c r="I15" s="1">
        <f t="shared" si="9"/>
        <v>15.664154958029215</v>
      </c>
      <c r="J15" s="1">
        <f t="shared" si="10"/>
        <v>0.3214</v>
      </c>
      <c r="K15" s="1">
        <f t="shared" si="11"/>
        <v>0.001216182740352204</v>
      </c>
      <c r="L15" s="3">
        <f t="shared" si="26"/>
        <v>1.6575634015462177</v>
      </c>
      <c r="M15" s="3">
        <f t="shared" si="12"/>
        <v>0.007541189669330102</v>
      </c>
      <c r="N15" s="1">
        <f t="shared" si="13"/>
        <v>75.41189669330102</v>
      </c>
      <c r="O15" s="5">
        <f t="shared" si="14"/>
        <v>79800.02772886695</v>
      </c>
      <c r="P15" s="1">
        <f t="shared" si="15"/>
        <v>8.23614714481145</v>
      </c>
      <c r="Q15" s="1">
        <f t="shared" si="27"/>
        <v>731.3649864670925</v>
      </c>
      <c r="R15" s="8">
        <f t="shared" si="16"/>
        <v>0.7115639775582655</v>
      </c>
      <c r="S15" s="9">
        <f t="shared" si="17"/>
        <v>167.57755569671178</v>
      </c>
      <c r="T15" s="9">
        <f t="shared" si="18"/>
        <v>5385.942640092317</v>
      </c>
      <c r="U15" s="2">
        <f t="shared" si="19"/>
        <v>2.154377056036927</v>
      </c>
      <c r="V15" s="2">
        <f t="shared" si="20"/>
        <v>697.6944215573404</v>
      </c>
      <c r="W15" s="2">
        <f t="shared" si="21"/>
        <v>13.953888431146808</v>
      </c>
      <c r="X15" s="1">
        <f t="shared" si="22"/>
        <v>781.3649864670925</v>
      </c>
      <c r="AA15" s="1">
        <f t="shared" si="28"/>
        <v>327.01258862633546</v>
      </c>
      <c r="AB15" s="1">
        <f t="shared" si="23"/>
        <v>377.01258862633546</v>
      </c>
      <c r="AC15" s="1">
        <f t="shared" si="24"/>
        <v>0.10883302691302452</v>
      </c>
      <c r="AD15" s="1">
        <f t="shared" si="1"/>
        <v>0.0072309268141853515</v>
      </c>
      <c r="AE15" s="1">
        <f t="shared" si="2"/>
        <v>1.50499597178898</v>
      </c>
      <c r="AF15" s="1">
        <f t="shared" si="29"/>
        <v>14.38</v>
      </c>
      <c r="AG15" s="1">
        <f t="shared" si="3"/>
        <v>8.246553270076603</v>
      </c>
      <c r="AK15">
        <v>300</v>
      </c>
      <c r="AL15">
        <v>14.31</v>
      </c>
      <c r="AN15">
        <f t="shared" si="31"/>
        <v>350</v>
      </c>
      <c r="AO15" s="2">
        <f t="shared" si="32"/>
        <v>0.1975</v>
      </c>
    </row>
    <row r="16" spans="1:41" ht="12.75">
      <c r="A16">
        <f t="shared" si="30"/>
        <v>7</v>
      </c>
      <c r="B16" s="1">
        <f t="shared" si="4"/>
        <v>0.39505174083461125</v>
      </c>
      <c r="C16" s="1">
        <f t="shared" si="0"/>
        <v>15.80206963338445</v>
      </c>
      <c r="D16" s="1">
        <f t="shared" si="25"/>
        <v>1501.1966151715226</v>
      </c>
      <c r="E16" s="1">
        <f t="shared" si="5"/>
        <v>1.924619119427012</v>
      </c>
      <c r="F16" s="1">
        <f t="shared" si="6"/>
        <v>0.12820566606507505</v>
      </c>
      <c r="G16" s="1">
        <f t="shared" si="7"/>
        <v>1.4992719960520955</v>
      </c>
      <c r="H16" s="1">
        <f t="shared" si="8"/>
        <v>14.6</v>
      </c>
      <c r="I16" s="1">
        <f t="shared" si="9"/>
        <v>15.559822574977604</v>
      </c>
      <c r="J16" s="1">
        <f t="shared" si="10"/>
        <v>0.3214</v>
      </c>
      <c r="K16" s="1">
        <f t="shared" si="11"/>
        <v>0.001202486897387521</v>
      </c>
      <c r="L16" s="3">
        <f t="shared" si="26"/>
        <v>1.6764423831807815</v>
      </c>
      <c r="M16" s="3">
        <f t="shared" si="12"/>
        <v>0.007456265795597012</v>
      </c>
      <c r="N16" s="1">
        <f t="shared" si="13"/>
        <v>74.56265795597012</v>
      </c>
      <c r="O16" s="5">
        <f t="shared" si="14"/>
        <v>80335.10626336942</v>
      </c>
      <c r="P16" s="1">
        <f t="shared" si="15"/>
        <v>8.215189019463537</v>
      </c>
      <c r="Q16" s="1">
        <f t="shared" si="27"/>
        <v>723.1288393222811</v>
      </c>
      <c r="R16" s="8">
        <f t="shared" si="16"/>
        <v>0.7068245475876571</v>
      </c>
      <c r="S16" s="9">
        <f t="shared" si="17"/>
        <v>168.02611405289232</v>
      </c>
      <c r="T16" s="9">
        <f t="shared" si="18"/>
        <v>5400.359305659959</v>
      </c>
      <c r="U16" s="2">
        <f t="shared" si="19"/>
        <v>2.160143722263984</v>
      </c>
      <c r="V16" s="2">
        <f t="shared" si="20"/>
        <v>694.0612240748278</v>
      </c>
      <c r="W16" s="2">
        <f t="shared" si="21"/>
        <v>13.881224481496556</v>
      </c>
      <c r="X16" s="1">
        <f t="shared" si="22"/>
        <v>773.1288393222811</v>
      </c>
      <c r="AA16" s="1">
        <f t="shared" si="28"/>
        <v>335.2591418964121</v>
      </c>
      <c r="AB16" s="1">
        <f t="shared" si="23"/>
        <v>385.2591418964121</v>
      </c>
      <c r="AC16" s="1">
        <f t="shared" si="24"/>
        <v>0.11867223264971564</v>
      </c>
      <c r="AD16" s="1">
        <f t="shared" si="1"/>
        <v>0.007905175874391141</v>
      </c>
      <c r="AE16" s="1">
        <f t="shared" si="2"/>
        <v>1.5010779429388728</v>
      </c>
      <c r="AF16" s="1">
        <f t="shared" si="29"/>
        <v>14.38</v>
      </c>
      <c r="AG16" s="1">
        <f t="shared" si="3"/>
        <v>8.225084618843137</v>
      </c>
      <c r="AK16">
        <v>325</v>
      </c>
      <c r="AL16">
        <v>14.38</v>
      </c>
      <c r="AN16">
        <f t="shared" si="31"/>
        <v>400</v>
      </c>
      <c r="AO16" s="2">
        <f t="shared" si="32"/>
        <v>0.2152</v>
      </c>
    </row>
    <row r="17" spans="1:41" ht="12.75">
      <c r="A17">
        <f t="shared" si="30"/>
        <v>8</v>
      </c>
      <c r="B17" s="1">
        <f t="shared" si="4"/>
        <v>0.3938683615685408</v>
      </c>
      <c r="C17" s="1">
        <f t="shared" si="0"/>
        <v>15.754734462741633</v>
      </c>
      <c r="D17" s="1">
        <f t="shared" si="25"/>
        <v>1496.6997739604549</v>
      </c>
      <c r="E17" s="1">
        <f t="shared" si="5"/>
        <v>1.8441105228545116</v>
      </c>
      <c r="F17" s="1">
        <f t="shared" si="6"/>
        <v>0.12321178602003556</v>
      </c>
      <c r="G17" s="1">
        <f t="shared" si="7"/>
        <v>1.4948556634376005</v>
      </c>
      <c r="H17" s="1">
        <f t="shared" si="8"/>
        <v>14.6</v>
      </c>
      <c r="I17" s="1">
        <f t="shared" si="9"/>
        <v>15.455103868329276</v>
      </c>
      <c r="J17" s="1">
        <f t="shared" si="10"/>
        <v>0.3214</v>
      </c>
      <c r="K17" s="1">
        <f t="shared" si="11"/>
        <v>0.0011888259055721137</v>
      </c>
      <c r="L17" s="3">
        <f t="shared" si="26"/>
        <v>1.6957066552397029</v>
      </c>
      <c r="M17" s="3">
        <f t="shared" si="12"/>
        <v>0.00737155802353858</v>
      </c>
      <c r="N17" s="1">
        <f t="shared" si="13"/>
        <v>73.7155802353858</v>
      </c>
      <c r="O17" s="5">
        <f t="shared" si="14"/>
        <v>80879.4305524863</v>
      </c>
      <c r="P17" s="1">
        <f t="shared" si="15"/>
        <v>8.190989936644385</v>
      </c>
      <c r="Q17" s="1">
        <f t="shared" si="27"/>
        <v>714.9136503028176</v>
      </c>
      <c r="R17" s="8">
        <f t="shared" si="16"/>
        <v>0.7020675683808568</v>
      </c>
      <c r="S17" s="9">
        <f t="shared" si="17"/>
        <v>168.48058759965582</v>
      </c>
      <c r="T17" s="9">
        <f t="shared" si="18"/>
        <v>5414.966085452938</v>
      </c>
      <c r="U17" s="2">
        <f t="shared" si="19"/>
        <v>2.1659864341811756</v>
      </c>
      <c r="V17" s="2">
        <f t="shared" si="20"/>
        <v>690.1500581201526</v>
      </c>
      <c r="W17" s="2">
        <f t="shared" si="21"/>
        <v>13.803001162403053</v>
      </c>
      <c r="X17" s="1">
        <f t="shared" si="22"/>
        <v>764.9136503028176</v>
      </c>
      <c r="AA17" s="1">
        <f t="shared" si="28"/>
        <v>343.4842265152552</v>
      </c>
      <c r="AB17" s="1">
        <f t="shared" si="23"/>
        <v>393.4842265152552</v>
      </c>
      <c r="AC17" s="1">
        <f t="shared" si="24"/>
        <v>0.12913578639762435</v>
      </c>
      <c r="AD17" s="1">
        <f t="shared" si="1"/>
        <v>0.008628035404583172</v>
      </c>
      <c r="AE17" s="1">
        <f t="shared" si="2"/>
        <v>1.496570638174057</v>
      </c>
      <c r="AF17" s="1">
        <f t="shared" si="29"/>
        <v>14.38</v>
      </c>
      <c r="AG17" s="1">
        <f t="shared" si="3"/>
        <v>8.200387058487983</v>
      </c>
      <c r="AK17">
        <v>350</v>
      </c>
      <c r="AL17">
        <v>14.43</v>
      </c>
      <c r="AN17">
        <f t="shared" si="31"/>
        <v>450</v>
      </c>
      <c r="AO17" s="2">
        <f t="shared" si="32"/>
        <v>0.2329</v>
      </c>
    </row>
    <row r="18" spans="1:41" ht="12.75">
      <c r="A18">
        <f t="shared" si="30"/>
        <v>9</v>
      </c>
      <c r="B18" s="1">
        <f t="shared" si="4"/>
        <v>0.3925314831204289</v>
      </c>
      <c r="C18" s="1">
        <f t="shared" si="0"/>
        <v>15.701259324817157</v>
      </c>
      <c r="D18" s="1">
        <f t="shared" si="25"/>
        <v>1491.6196358576299</v>
      </c>
      <c r="E18" s="1">
        <f t="shared" si="5"/>
        <v>1.7663804863077421</v>
      </c>
      <c r="F18" s="1">
        <f t="shared" si="6"/>
        <v>0.11842030259223119</v>
      </c>
      <c r="G18" s="1">
        <f t="shared" si="7"/>
        <v>1.4898532553713222</v>
      </c>
      <c r="H18" s="1">
        <f t="shared" si="8"/>
        <v>14.6</v>
      </c>
      <c r="I18" s="1">
        <f t="shared" si="9"/>
        <v>15.35003377901527</v>
      </c>
      <c r="J18" s="1">
        <f t="shared" si="10"/>
        <v>0.3214</v>
      </c>
      <c r="K18" s="1">
        <f t="shared" si="11"/>
        <v>0.0011752051542760114</v>
      </c>
      <c r="L18" s="3">
        <f t="shared" si="26"/>
        <v>1.7153600736561616</v>
      </c>
      <c r="M18" s="3">
        <f t="shared" si="12"/>
        <v>0.007287099771045263</v>
      </c>
      <c r="N18" s="1">
        <f t="shared" si="13"/>
        <v>72.87099771045263</v>
      </c>
      <c r="O18" s="5">
        <f t="shared" si="14"/>
        <v>81433.04555517333</v>
      </c>
      <c r="P18" s="1">
        <f t="shared" si="15"/>
        <v>8.163579481486696</v>
      </c>
      <c r="Q18" s="1">
        <f t="shared" si="27"/>
        <v>706.7226603661732</v>
      </c>
      <c r="R18" s="8">
        <f t="shared" si="16"/>
        <v>0.6972946271736867</v>
      </c>
      <c r="S18" s="9">
        <f t="shared" si="17"/>
        <v>168.9409397123682</v>
      </c>
      <c r="T18" s="9">
        <f t="shared" si="18"/>
        <v>5429.761802355513</v>
      </c>
      <c r="U18" s="2">
        <f t="shared" si="19"/>
        <v>2.171904720942205</v>
      </c>
      <c r="V18" s="2">
        <f t="shared" si="20"/>
        <v>685.9662125164502</v>
      </c>
      <c r="W18" s="2">
        <f t="shared" si="21"/>
        <v>13.719324250329004</v>
      </c>
      <c r="X18" s="1">
        <f t="shared" si="22"/>
        <v>756.7226603661732</v>
      </c>
      <c r="AA18" s="1">
        <f t="shared" si="28"/>
        <v>351.6846135737432</v>
      </c>
      <c r="AB18" s="1">
        <f t="shared" si="23"/>
        <v>401.6846135737432</v>
      </c>
      <c r="AC18" s="1">
        <f t="shared" si="24"/>
        <v>0.1402419969562781</v>
      </c>
      <c r="AD18" s="1">
        <f t="shared" si="1"/>
        <v>0.009401994555779884</v>
      </c>
      <c r="AE18" s="1">
        <f t="shared" si="2"/>
        <v>1.4914793938606736</v>
      </c>
      <c r="AF18" s="1">
        <f t="shared" si="29"/>
        <v>14.43</v>
      </c>
      <c r="AG18" s="1">
        <f t="shared" si="3"/>
        <v>8.172489829373554</v>
      </c>
      <c r="AK18">
        <v>375</v>
      </c>
      <c r="AL18">
        <v>14.46</v>
      </c>
      <c r="AN18">
        <f t="shared" si="31"/>
        <v>500</v>
      </c>
      <c r="AO18" s="2">
        <f t="shared" si="32"/>
        <v>0.2506</v>
      </c>
    </row>
    <row r="19" spans="1:41" ht="12.75">
      <c r="A19">
        <f t="shared" si="30"/>
        <v>10</v>
      </c>
      <c r="B19" s="1">
        <f t="shared" si="4"/>
        <v>0.3910426939754559</v>
      </c>
      <c r="C19" s="1">
        <f t="shared" si="0"/>
        <v>15.641707759018235</v>
      </c>
      <c r="D19" s="1">
        <f t="shared" si="25"/>
        <v>1485.9622371067323</v>
      </c>
      <c r="E19" s="1">
        <f t="shared" si="5"/>
        <v>1.6913817258679316</v>
      </c>
      <c r="F19" s="1">
        <f t="shared" si="6"/>
        <v>0.11382400465042536</v>
      </c>
      <c r="G19" s="1">
        <f t="shared" si="7"/>
        <v>1.4842708553808643</v>
      </c>
      <c r="H19" s="1">
        <f t="shared" si="8"/>
        <v>14.57</v>
      </c>
      <c r="I19" s="1">
        <f t="shared" si="9"/>
        <v>15.244647756873459</v>
      </c>
      <c r="J19" s="1">
        <f t="shared" si="10"/>
        <v>0.30369999999999997</v>
      </c>
      <c r="K19" s="1">
        <f t="shared" si="11"/>
        <v>0.001161629983672292</v>
      </c>
      <c r="L19" s="3">
        <f t="shared" si="26"/>
        <v>1.7354063069438694</v>
      </c>
      <c r="M19" s="3">
        <f t="shared" si="12"/>
        <v>0.00720292415095176</v>
      </c>
      <c r="N19" s="1">
        <f t="shared" si="13"/>
        <v>72.0292415095176</v>
      </c>
      <c r="O19" s="5">
        <f t="shared" si="14"/>
        <v>81995.99098223863</v>
      </c>
      <c r="P19" s="1">
        <f t="shared" si="15"/>
        <v>8.14973702336782</v>
      </c>
      <c r="Q19" s="1">
        <f t="shared" si="27"/>
        <v>698.5590808846864</v>
      </c>
      <c r="R19" s="8">
        <f t="shared" si="16"/>
        <v>0.7313615996629776</v>
      </c>
      <c r="S19" s="9">
        <f t="shared" si="17"/>
        <v>173.1469288498304</v>
      </c>
      <c r="T19" s="9">
        <f t="shared" si="18"/>
        <v>5258.472229169349</v>
      </c>
      <c r="U19" s="2">
        <f t="shared" si="19"/>
        <v>2.1033888916677395</v>
      </c>
      <c r="V19" s="2">
        <f t="shared" si="20"/>
        <v>705.6568860188344</v>
      </c>
      <c r="W19" s="2">
        <f t="shared" si="21"/>
        <v>14.113137720376688</v>
      </c>
      <c r="X19" s="1">
        <f t="shared" si="22"/>
        <v>748.5590808846864</v>
      </c>
      <c r="AA19" s="1">
        <f t="shared" si="28"/>
        <v>359.85710340311675</v>
      </c>
      <c r="AB19" s="1">
        <f t="shared" si="23"/>
        <v>409.85710340311675</v>
      </c>
      <c r="AC19" s="1">
        <f t="shared" si="24"/>
        <v>0.15200825267810322</v>
      </c>
      <c r="AD19" s="1">
        <f t="shared" si="1"/>
        <v>0.010229617474941586</v>
      </c>
      <c r="AE19" s="1">
        <f t="shared" si="2"/>
        <v>1.4858102288540542</v>
      </c>
      <c r="AF19" s="1">
        <f t="shared" si="29"/>
        <v>14.43</v>
      </c>
      <c r="AG19" s="1">
        <f t="shared" si="3"/>
        <v>8.158189314229535</v>
      </c>
      <c r="AK19">
        <v>400</v>
      </c>
      <c r="AL19">
        <v>14.48</v>
      </c>
      <c r="AN19">
        <f t="shared" si="31"/>
        <v>550</v>
      </c>
      <c r="AO19" s="2">
        <f t="shared" si="32"/>
        <v>0.2683</v>
      </c>
    </row>
    <row r="20" spans="1:41" ht="12.75">
      <c r="A20">
        <f t="shared" si="30"/>
        <v>11</v>
      </c>
      <c r="B20" s="1">
        <f t="shared" si="4"/>
        <v>0.3894037588337904</v>
      </c>
      <c r="C20" s="1">
        <f t="shared" si="0"/>
        <v>15.576150353351617</v>
      </c>
      <c r="D20" s="1">
        <f t="shared" si="25"/>
        <v>1479.7342835684035</v>
      </c>
      <c r="E20" s="1">
        <f t="shared" si="5"/>
        <v>1.6189180475297125</v>
      </c>
      <c r="F20" s="1">
        <f t="shared" si="6"/>
        <v>0.10940599711089108</v>
      </c>
      <c r="G20" s="1">
        <f t="shared" si="7"/>
        <v>1.4781153655208739</v>
      </c>
      <c r="H20" s="1">
        <f t="shared" si="8"/>
        <v>14.57</v>
      </c>
      <c r="I20" s="1">
        <f t="shared" si="9"/>
        <v>15.138763461540357</v>
      </c>
      <c r="J20" s="1">
        <f t="shared" si="10"/>
        <v>0.30369999999999997</v>
      </c>
      <c r="K20" s="1">
        <f t="shared" si="11"/>
        <v>0.001148077831614661</v>
      </c>
      <c r="L20" s="3">
        <f t="shared" si="26"/>
        <v>1.755891407784462</v>
      </c>
      <c r="M20" s="3">
        <f t="shared" si="12"/>
        <v>0.00711889126205827</v>
      </c>
      <c r="N20" s="1">
        <f t="shared" si="13"/>
        <v>71.1889126205827</v>
      </c>
      <c r="O20" s="5">
        <f t="shared" si="14"/>
        <v>82569.49143670771</v>
      </c>
      <c r="P20" s="1">
        <f t="shared" si="15"/>
        <v>8.115938863532595</v>
      </c>
      <c r="Q20" s="1">
        <f t="shared" si="27"/>
        <v>690.4093438613186</v>
      </c>
      <c r="R20" s="8">
        <f t="shared" si="16"/>
        <v>0.7262818032092295</v>
      </c>
      <c r="S20" s="9">
        <f t="shared" si="17"/>
        <v>173.63032935046428</v>
      </c>
      <c r="T20" s="9">
        <f t="shared" si="18"/>
        <v>5273.1531023736</v>
      </c>
      <c r="U20" s="2">
        <f t="shared" si="19"/>
        <v>2.10926124094944</v>
      </c>
      <c r="V20" s="2">
        <f t="shared" si="20"/>
        <v>700.7739661757265</v>
      </c>
      <c r="W20" s="2">
        <f t="shared" si="21"/>
        <v>14.01547932351453</v>
      </c>
      <c r="X20" s="1">
        <f t="shared" si="22"/>
        <v>740.4093438613186</v>
      </c>
      <c r="AA20" s="1">
        <f t="shared" si="28"/>
        <v>368.0152927173463</v>
      </c>
      <c r="AB20" s="1">
        <f t="shared" si="23"/>
        <v>418.0152927173463</v>
      </c>
      <c r="AC20" s="1">
        <f t="shared" si="24"/>
        <v>0.16447730544536315</v>
      </c>
      <c r="AD20" s="1">
        <f t="shared" si="1"/>
        <v>0.0111153270740422</v>
      </c>
      <c r="AE20" s="1">
        <f t="shared" si="2"/>
        <v>1.479569806262958</v>
      </c>
      <c r="AF20" s="1">
        <f t="shared" si="29"/>
        <v>14.43</v>
      </c>
      <c r="AG20" s="1">
        <f t="shared" si="3"/>
        <v>8.123924811327154</v>
      </c>
      <c r="AK20">
        <v>450</v>
      </c>
      <c r="AL20">
        <v>14.5</v>
      </c>
      <c r="AN20">
        <f t="shared" si="31"/>
        <v>600</v>
      </c>
      <c r="AO20" s="2">
        <f t="shared" si="32"/>
        <v>0.286</v>
      </c>
    </row>
    <row r="21" spans="1:41" ht="12.75">
      <c r="A21">
        <f t="shared" si="30"/>
        <v>12</v>
      </c>
      <c r="B21" s="1">
        <f t="shared" si="4"/>
        <v>0.38761661512501416</v>
      </c>
      <c r="C21" s="1">
        <f t="shared" si="0"/>
        <v>15.504664605000567</v>
      </c>
      <c r="D21" s="1">
        <f t="shared" si="25"/>
        <v>1472.9431374750536</v>
      </c>
      <c r="E21" s="1">
        <f t="shared" si="5"/>
        <v>1.5490940749337792</v>
      </c>
      <c r="F21" s="1">
        <f t="shared" si="6"/>
        <v>0.10516998487730253</v>
      </c>
      <c r="G21" s="1">
        <f t="shared" si="7"/>
        <v>1.47139404340012</v>
      </c>
      <c r="H21" s="1">
        <f t="shared" si="8"/>
        <v>14.57</v>
      </c>
      <c r="I21" s="1">
        <f t="shared" si="9"/>
        <v>15.032633610188412</v>
      </c>
      <c r="J21" s="1">
        <f t="shared" si="10"/>
        <v>0.30369999999999997</v>
      </c>
      <c r="K21" s="1">
        <f t="shared" si="11"/>
        <v>0.0011345818823277503</v>
      </c>
      <c r="L21" s="3">
        <f t="shared" si="26"/>
        <v>1.776777887431187</v>
      </c>
      <c r="M21" s="3">
        <f t="shared" si="12"/>
        <v>0.007035206869932477</v>
      </c>
      <c r="N21" s="1">
        <f t="shared" si="13"/>
        <v>70.35206869932478</v>
      </c>
      <c r="O21" s="5">
        <f t="shared" si="14"/>
        <v>83152.4290695683</v>
      </c>
      <c r="P21" s="1">
        <f t="shared" si="15"/>
        <v>8.079033869046643</v>
      </c>
      <c r="Q21" s="1">
        <f t="shared" si="27"/>
        <v>682.293404997786</v>
      </c>
      <c r="R21" s="8">
        <f t="shared" si="16"/>
        <v>0.7211902262115416</v>
      </c>
      <c r="S21" s="9">
        <f t="shared" si="17"/>
        <v>174.11962427655308</v>
      </c>
      <c r="T21" s="9">
        <f t="shared" si="18"/>
        <v>5288.012989278916</v>
      </c>
      <c r="U21" s="2">
        <f t="shared" si="19"/>
        <v>2.1152051957115665</v>
      </c>
      <c r="V21" s="2">
        <f t="shared" si="20"/>
        <v>695.6270939496889</v>
      </c>
      <c r="W21" s="2">
        <f t="shared" si="21"/>
        <v>13.912541878993776</v>
      </c>
      <c r="X21" s="1">
        <f t="shared" si="22"/>
        <v>732.293404997786</v>
      </c>
      <c r="AA21" s="1">
        <f t="shared" si="28"/>
        <v>376.13921752867344</v>
      </c>
      <c r="AB21" s="1">
        <f t="shared" si="23"/>
        <v>426.13921752867344</v>
      </c>
      <c r="AC21" s="1">
        <f t="shared" si="24"/>
        <v>0.17764104427721839</v>
      </c>
      <c r="AD21" s="1">
        <f t="shared" si="1"/>
        <v>0.012060278483101115</v>
      </c>
      <c r="AE21" s="1">
        <f t="shared" si="2"/>
        <v>1.4727654964307764</v>
      </c>
      <c r="AF21" s="1">
        <f t="shared" si="29"/>
        <v>14.46</v>
      </c>
      <c r="AG21" s="1">
        <f t="shared" si="3"/>
        <v>8.086564153360474</v>
      </c>
      <c r="AK21">
        <v>500</v>
      </c>
      <c r="AL21">
        <v>14.51</v>
      </c>
      <c r="AN21">
        <f t="shared" si="31"/>
        <v>650</v>
      </c>
      <c r="AO21" s="2">
        <f t="shared" si="32"/>
        <v>0.30369999999999997</v>
      </c>
    </row>
    <row r="22" spans="1:41" ht="12.75">
      <c r="A22">
        <f t="shared" si="30"/>
        <v>13</v>
      </c>
      <c r="B22" s="1">
        <f t="shared" si="4"/>
        <v>0.3856833691918161</v>
      </c>
      <c r="C22" s="1">
        <f t="shared" si="0"/>
        <v>15.427334767672644</v>
      </c>
      <c r="D22" s="1">
        <f t="shared" si="25"/>
        <v>1465.596802928901</v>
      </c>
      <c r="E22" s="1">
        <f t="shared" si="5"/>
        <v>1.48185549709385</v>
      </c>
      <c r="F22" s="1">
        <f t="shared" si="6"/>
        <v>0.10110935655239266</v>
      </c>
      <c r="G22" s="1">
        <f t="shared" si="7"/>
        <v>1.4641149474318071</v>
      </c>
      <c r="H22" s="1">
        <f t="shared" si="8"/>
        <v>14.57</v>
      </c>
      <c r="I22" s="1">
        <f t="shared" si="9"/>
        <v>14.926295058454672</v>
      </c>
      <c r="J22" s="1">
        <f t="shared" si="10"/>
        <v>0.30369999999999997</v>
      </c>
      <c r="K22" s="1">
        <f t="shared" si="11"/>
        <v>0.0011211473021495023</v>
      </c>
      <c r="L22" s="3">
        <f t="shared" si="26"/>
        <v>1.798068814093426</v>
      </c>
      <c r="M22" s="3">
        <f t="shared" si="12"/>
        <v>0.006951903009508796</v>
      </c>
      <c r="N22" s="1">
        <f t="shared" si="13"/>
        <v>69.51903009508796</v>
      </c>
      <c r="O22" s="5">
        <f t="shared" si="14"/>
        <v>83744.82717276616</v>
      </c>
      <c r="P22" s="1">
        <f t="shared" si="15"/>
        <v>8.039066286516443</v>
      </c>
      <c r="Q22" s="1">
        <f t="shared" si="27"/>
        <v>674.2143711287393</v>
      </c>
      <c r="R22" s="8">
        <f t="shared" si="16"/>
        <v>0.7160886368181909</v>
      </c>
      <c r="S22" s="9">
        <f t="shared" si="17"/>
        <v>174.61475599729826</v>
      </c>
      <c r="T22" s="9">
        <f t="shared" si="18"/>
        <v>5303.050139637948</v>
      </c>
      <c r="U22" s="2">
        <f t="shared" si="19"/>
        <v>2.1212200558551793</v>
      </c>
      <c r="V22" s="2">
        <f t="shared" si="20"/>
        <v>690.2230362146669</v>
      </c>
      <c r="W22" s="2">
        <f t="shared" si="21"/>
        <v>13.804460724293337</v>
      </c>
      <c r="X22" s="1">
        <f t="shared" si="22"/>
        <v>724.2143711287393</v>
      </c>
      <c r="AA22" s="1">
        <f t="shared" si="28"/>
        <v>384.2257816820339</v>
      </c>
      <c r="AB22" s="1">
        <f t="shared" si="23"/>
        <v>434.2257816820339</v>
      </c>
      <c r="AC22" s="1">
        <f t="shared" si="24"/>
        <v>0.191513645722397</v>
      </c>
      <c r="AD22" s="1">
        <f t="shared" si="1"/>
        <v>0.013067280533068118</v>
      </c>
      <c r="AE22" s="1">
        <f t="shared" si="2"/>
        <v>1.4654052892831788</v>
      </c>
      <c r="AF22" s="1">
        <f t="shared" si="29"/>
        <v>14.46</v>
      </c>
      <c r="AG22" s="1">
        <f t="shared" si="3"/>
        <v>8.046151210889107</v>
      </c>
      <c r="AK22">
        <v>550</v>
      </c>
      <c r="AL22">
        <v>14.53</v>
      </c>
      <c r="AN22">
        <f t="shared" si="31"/>
        <v>700</v>
      </c>
      <c r="AO22" s="2">
        <f t="shared" si="32"/>
        <v>0.3214</v>
      </c>
    </row>
    <row r="23" spans="1:41" ht="12.75">
      <c r="A23">
        <f t="shared" si="30"/>
        <v>14</v>
      </c>
      <c r="B23" s="1">
        <f t="shared" si="4"/>
        <v>0.3836062921534786</v>
      </c>
      <c r="C23" s="1">
        <f t="shared" si="0"/>
        <v>15.344251686139144</v>
      </c>
      <c r="D23" s="1">
        <f t="shared" si="25"/>
        <v>1457.7039101832186</v>
      </c>
      <c r="E23" s="1">
        <f t="shared" si="5"/>
        <v>1.4171462357021585</v>
      </c>
      <c r="F23" s="1">
        <f t="shared" si="6"/>
        <v>0.09721770146888319</v>
      </c>
      <c r="G23" s="1">
        <f t="shared" si="7"/>
        <v>1.4562867639475163</v>
      </c>
      <c r="H23" s="1">
        <f t="shared" si="8"/>
        <v>14.57</v>
      </c>
      <c r="I23" s="1">
        <f t="shared" si="9"/>
        <v>14.819785060803785</v>
      </c>
      <c r="J23" s="1">
        <f t="shared" si="10"/>
        <v>0.30369999999999997</v>
      </c>
      <c r="K23" s="1">
        <f t="shared" si="11"/>
        <v>0.0011077791838404252</v>
      </c>
      <c r="L23" s="3">
        <f t="shared" si="26"/>
        <v>1.819766998158713</v>
      </c>
      <c r="M23" s="3">
        <f t="shared" si="12"/>
        <v>0.006869011259489716</v>
      </c>
      <c r="N23" s="1">
        <f t="shared" si="13"/>
        <v>68.69011259489716</v>
      </c>
      <c r="O23" s="5">
        <f t="shared" si="14"/>
        <v>84346.70238950169</v>
      </c>
      <c r="P23" s="1">
        <f t="shared" si="15"/>
        <v>7.9960838102814895</v>
      </c>
      <c r="Q23" s="1">
        <f t="shared" si="27"/>
        <v>666.1753048422229</v>
      </c>
      <c r="R23" s="8">
        <f t="shared" si="16"/>
        <v>0.7109788223111991</v>
      </c>
      <c r="S23" s="9">
        <f t="shared" si="17"/>
        <v>175.11566125262434</v>
      </c>
      <c r="T23" s="9">
        <f t="shared" si="18"/>
        <v>5318.2626322422</v>
      </c>
      <c r="U23" s="2">
        <f t="shared" si="19"/>
        <v>2.12730505289688</v>
      </c>
      <c r="V23" s="2">
        <f t="shared" si="20"/>
        <v>684.5688454339929</v>
      </c>
      <c r="W23" s="2">
        <f t="shared" si="21"/>
        <v>13.691376908679858</v>
      </c>
      <c r="X23" s="1">
        <f t="shared" si="22"/>
        <v>716.1753048422229</v>
      </c>
      <c r="AA23" s="1">
        <f t="shared" si="28"/>
        <v>392.271932892923</v>
      </c>
      <c r="AB23" s="1">
        <f t="shared" si="23"/>
        <v>442.271932892923</v>
      </c>
      <c r="AC23" s="1">
        <f t="shared" si="24"/>
        <v>0.20610798560518814</v>
      </c>
      <c r="AD23" s="1">
        <f t="shared" si="1"/>
        <v>0.014139221563814182</v>
      </c>
      <c r="AE23" s="1">
        <f t="shared" si="2"/>
        <v>1.4574978021976133</v>
      </c>
      <c r="AF23" s="1">
        <f t="shared" si="29"/>
        <v>14.46</v>
      </c>
      <c r="AG23" s="1">
        <f t="shared" si="3"/>
        <v>8.002733299643724</v>
      </c>
      <c r="AK23">
        <v>600</v>
      </c>
      <c r="AL23">
        <v>14.55</v>
      </c>
      <c r="AN23">
        <f t="shared" si="31"/>
        <v>750</v>
      </c>
      <c r="AO23" s="2">
        <f t="shared" si="32"/>
        <v>0.3391</v>
      </c>
    </row>
    <row r="24" spans="1:41" ht="12.75">
      <c r="A24">
        <f t="shared" si="30"/>
        <v>15</v>
      </c>
      <c r="B24" s="1">
        <f t="shared" si="4"/>
        <v>0.38138781546052414</v>
      </c>
      <c r="C24" s="1">
        <f t="shared" si="0"/>
        <v>15.255512618420966</v>
      </c>
      <c r="D24" s="1">
        <f t="shared" si="25"/>
        <v>1449.2736987499918</v>
      </c>
      <c r="E24" s="1">
        <f t="shared" si="5"/>
        <v>1.3549086654871907</v>
      </c>
      <c r="F24" s="1">
        <f t="shared" si="6"/>
        <v>0.09348880523091038</v>
      </c>
      <c r="G24" s="1">
        <f t="shared" si="7"/>
        <v>1.4479187900845045</v>
      </c>
      <c r="H24" s="1">
        <f t="shared" si="8"/>
        <v>14.57</v>
      </c>
      <c r="I24" s="1">
        <f t="shared" si="9"/>
        <v>14.713141240223663</v>
      </c>
      <c r="J24" s="1">
        <f t="shared" si="10"/>
        <v>0.30369999999999997</v>
      </c>
      <c r="K24" s="1">
        <f t="shared" si="11"/>
        <v>0.0010944825408503776</v>
      </c>
      <c r="L24" s="3">
        <f t="shared" si="26"/>
        <v>1.8418749726548498</v>
      </c>
      <c r="M24" s="3">
        <f t="shared" si="12"/>
        <v>0.006786562706795834</v>
      </c>
      <c r="N24" s="1">
        <f t="shared" si="13"/>
        <v>67.86562706795834</v>
      </c>
      <c r="O24" s="5">
        <f t="shared" si="14"/>
        <v>84958.06433113517</v>
      </c>
      <c r="P24" s="1">
        <f t="shared" si="15"/>
        <v>7.95013748845301</v>
      </c>
      <c r="Q24" s="1">
        <f t="shared" si="27"/>
        <v>658.1792210319414</v>
      </c>
      <c r="R24" s="8">
        <f t="shared" si="16"/>
        <v>0.705862587652482</v>
      </c>
      <c r="S24" s="9">
        <f t="shared" si="17"/>
        <v>175.62227098441184</v>
      </c>
      <c r="T24" s="9">
        <f t="shared" si="18"/>
        <v>5333.648369796587</v>
      </c>
      <c r="U24" s="2">
        <f t="shared" si="19"/>
        <v>2.1334593479186346</v>
      </c>
      <c r="V24" s="2">
        <f t="shared" si="20"/>
        <v>678.6718441563316</v>
      </c>
      <c r="W24" s="2">
        <f t="shared" si="21"/>
        <v>13.573436883126632</v>
      </c>
      <c r="X24" s="1">
        <f t="shared" si="22"/>
        <v>708.1792210319414</v>
      </c>
      <c r="AA24" s="1">
        <f t="shared" si="28"/>
        <v>400.27466619256677</v>
      </c>
      <c r="AB24" s="1">
        <f t="shared" si="23"/>
        <v>450.27466619256677</v>
      </c>
      <c r="AC24" s="1">
        <f t="shared" si="24"/>
        <v>0.22143555391732525</v>
      </c>
      <c r="AD24" s="1">
        <f t="shared" si="1"/>
        <v>0.015279070758567888</v>
      </c>
      <c r="AE24" s="1">
        <f t="shared" si="2"/>
        <v>1.4490522631960745</v>
      </c>
      <c r="AF24" s="1">
        <f t="shared" si="29"/>
        <v>14.48</v>
      </c>
      <c r="AG24" s="1">
        <f t="shared" si="3"/>
        <v>7.956361088242001</v>
      </c>
      <c r="AK24">
        <v>650</v>
      </c>
      <c r="AL24">
        <v>14.57</v>
      </c>
      <c r="AN24">
        <f t="shared" si="31"/>
        <v>800</v>
      </c>
      <c r="AO24" s="2">
        <f t="shared" si="32"/>
        <v>0.3568</v>
      </c>
    </row>
    <row r="25" spans="1:41" ht="12.75">
      <c r="A25">
        <f t="shared" si="30"/>
        <v>16</v>
      </c>
      <c r="B25" s="1">
        <f t="shared" si="4"/>
        <v>0.37903052615270166</v>
      </c>
      <c r="C25" s="1">
        <f t="shared" si="0"/>
        <v>15.161221046108066</v>
      </c>
      <c r="D25" s="1">
        <f t="shared" si="25"/>
        <v>1440.3159993802662</v>
      </c>
      <c r="E25" s="1">
        <f t="shared" si="5"/>
        <v>1.295083829824565</v>
      </c>
      <c r="F25" s="1">
        <f t="shared" si="6"/>
        <v>0.08991664540155138</v>
      </c>
      <c r="G25" s="1">
        <f t="shared" si="7"/>
        <v>1.4390209155504416</v>
      </c>
      <c r="H25" s="1">
        <f t="shared" si="8"/>
        <v>14.57</v>
      </c>
      <c r="I25" s="1">
        <f t="shared" si="9"/>
        <v>14.606401557003933</v>
      </c>
      <c r="J25" s="1">
        <f t="shared" si="10"/>
        <v>0.30369999999999997</v>
      </c>
      <c r="K25" s="1">
        <f t="shared" si="11"/>
        <v>0.001081262301741599</v>
      </c>
      <c r="L25" s="3">
        <f t="shared" si="26"/>
        <v>1.8643949731281402</v>
      </c>
      <c r="M25" s="3">
        <f t="shared" si="12"/>
        <v>0.0067045879119847175</v>
      </c>
      <c r="N25" s="1">
        <f t="shared" si="13"/>
        <v>67.04587911984717</v>
      </c>
      <c r="O25" s="5">
        <f t="shared" si="14"/>
        <v>85578.91518466512</v>
      </c>
      <c r="P25" s="1">
        <f t="shared" si="15"/>
        <v>7.901281622788972</v>
      </c>
      <c r="Q25" s="1">
        <f t="shared" si="27"/>
        <v>650.2290835434884</v>
      </c>
      <c r="R25" s="8">
        <f t="shared" si="16"/>
        <v>0.7007417539859971</v>
      </c>
      <c r="S25" s="9">
        <f t="shared" si="17"/>
        <v>176.13451016887004</v>
      </c>
      <c r="T25" s="9">
        <f t="shared" si="18"/>
        <v>5349.2050738285825</v>
      </c>
      <c r="U25" s="2">
        <f t="shared" si="19"/>
        <v>2.139682029531433</v>
      </c>
      <c r="V25" s="2">
        <f t="shared" si="20"/>
        <v>672.5396090117051</v>
      </c>
      <c r="W25" s="2">
        <f t="shared" si="21"/>
        <v>13.450792180234103</v>
      </c>
      <c r="X25" s="1">
        <f t="shared" si="22"/>
        <v>700.2290835434884</v>
      </c>
      <c r="AA25" s="1">
        <f t="shared" si="28"/>
        <v>408.23102728080875</v>
      </c>
      <c r="AB25" s="1">
        <f t="shared" si="23"/>
        <v>458.23102728080875</v>
      </c>
      <c r="AC25" s="1">
        <f t="shared" si="24"/>
        <v>0.23750637468649308</v>
      </c>
      <c r="AD25" s="1">
        <f t="shared" si="1"/>
        <v>0.016489879636738494</v>
      </c>
      <c r="AE25" s="1">
        <f t="shared" si="2"/>
        <v>1.4400784930055797</v>
      </c>
      <c r="AF25" s="1">
        <f t="shared" si="29"/>
        <v>14.48</v>
      </c>
      <c r="AG25" s="1">
        <f t="shared" si="3"/>
        <v>7.9070884996874655</v>
      </c>
      <c r="AK25">
        <v>700</v>
      </c>
      <c r="AL25">
        <v>14.6</v>
      </c>
      <c r="AN25">
        <f t="shared" si="31"/>
        <v>850</v>
      </c>
      <c r="AO25" s="2">
        <f t="shared" si="32"/>
        <v>0.3745</v>
      </c>
    </row>
    <row r="26" spans="1:41" ht="12.75">
      <c r="A26">
        <f t="shared" si="30"/>
        <v>17</v>
      </c>
      <c r="B26" s="1">
        <f t="shared" si="4"/>
        <v>0.3765371618332539</v>
      </c>
      <c r="C26" s="1">
        <f t="shared" si="0"/>
        <v>15.061486473330156</v>
      </c>
      <c r="D26" s="1">
        <f t="shared" si="25"/>
        <v>1430.8412149663648</v>
      </c>
      <c r="E26" s="1">
        <f t="shared" si="5"/>
        <v>1.2376116508345252</v>
      </c>
      <c r="F26" s="1">
        <f t="shared" si="6"/>
        <v>0.0864953873210605</v>
      </c>
      <c r="G26" s="1">
        <f t="shared" si="7"/>
        <v>1.4296036033155304</v>
      </c>
      <c r="H26" s="1">
        <f t="shared" si="8"/>
        <v>14.55</v>
      </c>
      <c r="I26" s="1">
        <f t="shared" si="9"/>
        <v>14.499604276605353</v>
      </c>
      <c r="J26" s="1">
        <f t="shared" si="10"/>
        <v>0.286</v>
      </c>
      <c r="K26" s="1">
        <f t="shared" si="11"/>
        <v>0.0010681233047782404</v>
      </c>
      <c r="L26" s="3">
        <f t="shared" si="26"/>
        <v>1.8873289169723086</v>
      </c>
      <c r="M26" s="3">
        <f t="shared" si="12"/>
        <v>0.006623116875702172</v>
      </c>
      <c r="N26" s="1">
        <f t="shared" si="13"/>
        <v>66.23116875702172</v>
      </c>
      <c r="O26" s="5">
        <f t="shared" si="14"/>
        <v>86209.2493115026</v>
      </c>
      <c r="P26" s="1">
        <f t="shared" si="15"/>
        <v>7.860363454655836</v>
      </c>
      <c r="Q26" s="1">
        <f t="shared" si="27"/>
        <v>642.3278019206995</v>
      </c>
      <c r="R26" s="8">
        <f t="shared" si="16"/>
        <v>0.7376546930930347</v>
      </c>
      <c r="S26" s="9">
        <f t="shared" si="17"/>
        <v>180.8473588816435</v>
      </c>
      <c r="T26" s="9">
        <f t="shared" si="18"/>
        <v>5172.234464015003</v>
      </c>
      <c r="U26" s="2">
        <f t="shared" si="19"/>
        <v>2.0688937856060012</v>
      </c>
      <c r="V26" s="2">
        <f t="shared" si="20"/>
        <v>690.9990320729704</v>
      </c>
      <c r="W26" s="2">
        <f t="shared" si="21"/>
        <v>13.819980641459408</v>
      </c>
      <c r="X26" s="1">
        <f t="shared" si="22"/>
        <v>692.3278019206995</v>
      </c>
      <c r="AA26" s="1">
        <f t="shared" si="28"/>
        <v>416.1381157804962</v>
      </c>
      <c r="AB26" s="1">
        <f t="shared" si="23"/>
        <v>466.1381157804962</v>
      </c>
      <c r="AC26" s="1">
        <f t="shared" si="24"/>
        <v>0.2543289313870577</v>
      </c>
      <c r="AD26" s="1">
        <f t="shared" si="1"/>
        <v>0.017774783723506056</v>
      </c>
      <c r="AE26" s="1">
        <f t="shared" si="2"/>
        <v>1.4305868860349775</v>
      </c>
      <c r="AF26" s="1">
        <f t="shared" si="29"/>
        <v>14.48</v>
      </c>
      <c r="AG26" s="1">
        <f t="shared" si="3"/>
        <v>7.865769820123587</v>
      </c>
      <c r="AK26">
        <v>750</v>
      </c>
      <c r="AL26">
        <v>14.65</v>
      </c>
      <c r="AN26">
        <f t="shared" si="31"/>
        <v>900</v>
      </c>
      <c r="AO26" s="2">
        <f t="shared" si="32"/>
        <v>0.3922</v>
      </c>
    </row>
    <row r="27" spans="1:41" ht="12.75">
      <c r="A27">
        <f t="shared" si="30"/>
        <v>18</v>
      </c>
      <c r="B27" s="1">
        <f t="shared" si="4"/>
        <v>0.3739106053731284</v>
      </c>
      <c r="C27" s="1">
        <f t="shared" si="0"/>
        <v>14.956424214925137</v>
      </c>
      <c r="D27" s="1">
        <f t="shared" si="25"/>
        <v>1420.8603004178879</v>
      </c>
      <c r="E27" s="1">
        <f t="shared" si="5"/>
        <v>1.1823565778839686</v>
      </c>
      <c r="F27" s="1">
        <f t="shared" si="6"/>
        <v>0.08321413284164719</v>
      </c>
      <c r="G27" s="1">
        <f t="shared" si="7"/>
        <v>1.419677943840004</v>
      </c>
      <c r="H27" s="1">
        <f t="shared" si="8"/>
        <v>14.55</v>
      </c>
      <c r="I27" s="1">
        <f t="shared" si="9"/>
        <v>14.392640611196825</v>
      </c>
      <c r="J27" s="1">
        <f t="shared" si="10"/>
        <v>0.286</v>
      </c>
      <c r="K27" s="1">
        <f t="shared" si="11"/>
        <v>0.0010550523504075284</v>
      </c>
      <c r="L27" s="3">
        <f t="shared" si="26"/>
        <v>1.9107108753620905</v>
      </c>
      <c r="M27" s="3">
        <f t="shared" si="12"/>
        <v>0.006542067751423239</v>
      </c>
      <c r="N27" s="1">
        <f t="shared" si="13"/>
        <v>65.4206775142324</v>
      </c>
      <c r="O27" s="5">
        <f t="shared" si="14"/>
        <v>86849.94183955074</v>
      </c>
      <c r="P27" s="1">
        <f t="shared" si="15"/>
        <v>7.805789381938166</v>
      </c>
      <c r="Q27" s="1">
        <f t="shared" si="27"/>
        <v>634.4674384660436</v>
      </c>
      <c r="R27" s="8">
        <f t="shared" si="16"/>
        <v>0.7322130101150833</v>
      </c>
      <c r="S27" s="9">
        <f t="shared" si="17"/>
        <v>181.3837757468523</v>
      </c>
      <c r="T27" s="9">
        <f t="shared" si="18"/>
        <v>5187.575986359975</v>
      </c>
      <c r="U27" s="2">
        <f t="shared" si="19"/>
        <v>2.0750303945439903</v>
      </c>
      <c r="V27" s="2">
        <f t="shared" si="20"/>
        <v>684.1721198748961</v>
      </c>
      <c r="W27" s="2">
        <f t="shared" si="21"/>
        <v>13.683442397497922</v>
      </c>
      <c r="X27" s="1">
        <f t="shared" si="22"/>
        <v>684.4674384660436</v>
      </c>
      <c r="AA27" s="1">
        <f t="shared" si="28"/>
        <v>424.0038856006198</v>
      </c>
      <c r="AB27" s="1">
        <f t="shared" si="23"/>
        <v>474.0038856006198</v>
      </c>
      <c r="AC27" s="1">
        <f t="shared" si="24"/>
        <v>0.2719348749179304</v>
      </c>
      <c r="AD27" s="1">
        <f t="shared" si="1"/>
        <v>0.01913874818220707</v>
      </c>
      <c r="AE27" s="1">
        <f t="shared" si="2"/>
        <v>1.42058836554297</v>
      </c>
      <c r="AF27" s="1">
        <f t="shared" si="29"/>
        <v>14.48</v>
      </c>
      <c r="AG27" s="1">
        <f t="shared" si="3"/>
        <v>7.81079513700602</v>
      </c>
      <c r="AK27">
        <v>800</v>
      </c>
      <c r="AL27">
        <v>14.71</v>
      </c>
      <c r="AN27">
        <f t="shared" si="31"/>
        <v>950</v>
      </c>
      <c r="AO27" s="2">
        <f t="shared" si="32"/>
        <v>0.4099</v>
      </c>
    </row>
    <row r="28" spans="1:41" ht="12.75">
      <c r="A28">
        <f t="shared" si="30"/>
        <v>19</v>
      </c>
      <c r="B28" s="1">
        <f t="shared" si="4"/>
        <v>0.37115387935946603</v>
      </c>
      <c r="C28" s="1">
        <f t="shared" si="0"/>
        <v>14.84615517437864</v>
      </c>
      <c r="D28" s="1">
        <f t="shared" si="25"/>
        <v>1410.384741565971</v>
      </c>
      <c r="E28" s="1">
        <f t="shared" si="5"/>
        <v>1.129336988229092</v>
      </c>
      <c r="F28" s="1">
        <f t="shared" si="6"/>
        <v>0.08007297263973323</v>
      </c>
      <c r="G28" s="1">
        <f t="shared" si="7"/>
        <v>1.4092554045777417</v>
      </c>
      <c r="H28" s="1">
        <f t="shared" si="8"/>
        <v>14.55</v>
      </c>
      <c r="I28" s="1">
        <f t="shared" si="9"/>
        <v>14.285695674007666</v>
      </c>
      <c r="J28" s="1">
        <f t="shared" si="10"/>
        <v>0.286</v>
      </c>
      <c r="K28" s="1">
        <f t="shared" si="11"/>
        <v>0.0010420721469567241</v>
      </c>
      <c r="L28" s="3">
        <f t="shared" si="26"/>
        <v>1.9345109701734666</v>
      </c>
      <c r="M28" s="3">
        <f t="shared" si="12"/>
        <v>0.0064615813467726844</v>
      </c>
      <c r="N28" s="1">
        <f t="shared" si="13"/>
        <v>64.61581346772684</v>
      </c>
      <c r="O28" s="5">
        <f t="shared" si="14"/>
        <v>87500.11399685156</v>
      </c>
      <c r="P28" s="1">
        <f t="shared" si="15"/>
        <v>7.7484833241387845</v>
      </c>
      <c r="Q28" s="1">
        <f t="shared" si="27"/>
        <v>626.6616490841054</v>
      </c>
      <c r="R28" s="8">
        <f t="shared" si="16"/>
        <v>0.7267722799189216</v>
      </c>
      <c r="S28" s="9">
        <f t="shared" si="17"/>
        <v>181.92570761880717</v>
      </c>
      <c r="T28" s="9">
        <f t="shared" si="18"/>
        <v>5203.075237897884</v>
      </c>
      <c r="U28" s="2">
        <f t="shared" si="19"/>
        <v>2.0812300951591536</v>
      </c>
      <c r="V28" s="2">
        <f t="shared" si="20"/>
        <v>677.1261898699263</v>
      </c>
      <c r="W28" s="2">
        <f t="shared" si="21"/>
        <v>13.542523797398525</v>
      </c>
      <c r="X28" s="1">
        <f t="shared" si="22"/>
        <v>676.6616490841054</v>
      </c>
      <c r="AA28" s="1">
        <f t="shared" si="28"/>
        <v>431.81468073762585</v>
      </c>
      <c r="AB28" s="1">
        <f t="shared" si="23"/>
        <v>481.81468073762585</v>
      </c>
      <c r="AC28" s="1">
        <f t="shared" si="24"/>
        <v>0.2903069385174878</v>
      </c>
      <c r="AD28" s="1">
        <f t="shared" si="1"/>
        <v>0.020583528023364443</v>
      </c>
      <c r="AE28" s="1">
        <f t="shared" si="2"/>
        <v>1.4100944346274535</v>
      </c>
      <c r="AF28" s="1">
        <f t="shared" si="29"/>
        <v>14.48</v>
      </c>
      <c r="AG28" s="1">
        <f t="shared" si="3"/>
        <v>7.753096547779813</v>
      </c>
      <c r="AK28">
        <v>850</v>
      </c>
      <c r="AL28">
        <v>14.77</v>
      </c>
      <c r="AN28">
        <f t="shared" si="31"/>
        <v>1000</v>
      </c>
      <c r="AO28" s="2">
        <f t="shared" si="32"/>
        <v>0.4276</v>
      </c>
    </row>
    <row r="29" spans="1:41" ht="12.75">
      <c r="A29">
        <f t="shared" si="30"/>
        <v>20</v>
      </c>
      <c r="B29" s="1">
        <f t="shared" si="4"/>
        <v>0.36827014030332333</v>
      </c>
      <c r="C29" s="1">
        <f t="shared" si="0"/>
        <v>14.730805612132933</v>
      </c>
      <c r="D29" s="1">
        <f t="shared" si="25"/>
        <v>1399.4265331526287</v>
      </c>
      <c r="E29" s="1">
        <f t="shared" si="5"/>
        <v>1.0784903834462245</v>
      </c>
      <c r="F29" s="1">
        <f t="shared" si="6"/>
        <v>0.07706659534435158</v>
      </c>
      <c r="G29" s="1">
        <f t="shared" si="7"/>
        <v>1.3983480427691826</v>
      </c>
      <c r="H29" s="1">
        <f t="shared" si="8"/>
        <v>14.55</v>
      </c>
      <c r="I29" s="1">
        <f t="shared" si="9"/>
        <v>14.178808481324326</v>
      </c>
      <c r="J29" s="1">
        <f t="shared" si="10"/>
        <v>0.286</v>
      </c>
      <c r="K29" s="1">
        <f t="shared" si="11"/>
        <v>0.0010291872374285204</v>
      </c>
      <c r="L29" s="3">
        <f t="shared" si="26"/>
        <v>1.9587300800939138</v>
      </c>
      <c r="M29" s="3">
        <f t="shared" si="12"/>
        <v>0.006381685831567294</v>
      </c>
      <c r="N29" s="1">
        <f t="shared" si="13"/>
        <v>63.81685831567294</v>
      </c>
      <c r="O29" s="5">
        <f t="shared" si="14"/>
        <v>88159.73511783042</v>
      </c>
      <c r="P29" s="1">
        <f t="shared" si="15"/>
        <v>7.6885115753632025</v>
      </c>
      <c r="Q29" s="1">
        <f t="shared" si="27"/>
        <v>618.9131657599667</v>
      </c>
      <c r="R29" s="8">
        <f t="shared" si="16"/>
        <v>0.7213344874240173</v>
      </c>
      <c r="S29" s="9">
        <f t="shared" si="17"/>
        <v>182.4730519744372</v>
      </c>
      <c r="T29" s="9">
        <f t="shared" si="18"/>
        <v>5218.729286468903</v>
      </c>
      <c r="U29" s="2">
        <f t="shared" si="19"/>
        <v>2.0874917145875616</v>
      </c>
      <c r="V29" s="2">
        <f t="shared" si="20"/>
        <v>669.869984631514</v>
      </c>
      <c r="W29" s="2">
        <f t="shared" si="21"/>
        <v>13.397399692630279</v>
      </c>
      <c r="X29" s="1">
        <f t="shared" si="22"/>
        <v>668.9131657599667</v>
      </c>
      <c r="AA29" s="1">
        <f t="shared" si="28"/>
        <v>439.56777728540567</v>
      </c>
      <c r="AB29" s="1">
        <f t="shared" si="23"/>
        <v>489.56777728540567</v>
      </c>
      <c r="AC29" s="1">
        <f t="shared" si="24"/>
        <v>0.30944865733837984</v>
      </c>
      <c r="AD29" s="1">
        <f t="shared" si="1"/>
        <v>0.02211253324183112</v>
      </c>
      <c r="AE29" s="1">
        <f t="shared" si="2"/>
        <v>1.3991170844952903</v>
      </c>
      <c r="AF29" s="1">
        <f t="shared" si="29"/>
        <v>14.48</v>
      </c>
      <c r="AG29" s="1">
        <f t="shared" si="3"/>
        <v>7.6927399834792585</v>
      </c>
      <c r="AK29">
        <v>900</v>
      </c>
      <c r="AL29">
        <v>14.83</v>
      </c>
      <c r="AN29">
        <f t="shared" si="31"/>
        <v>1050</v>
      </c>
      <c r="AO29" s="2">
        <f t="shared" si="32"/>
        <v>0.4453</v>
      </c>
    </row>
    <row r="30" spans="1:41" ht="12.75">
      <c r="A30">
        <f t="shared" si="30"/>
        <v>21</v>
      </c>
      <c r="B30" s="1">
        <f t="shared" si="4"/>
        <v>0.3652626726221539</v>
      </c>
      <c r="C30" s="1">
        <f t="shared" si="0"/>
        <v>14.610506904886156</v>
      </c>
      <c r="D30" s="1">
        <f t="shared" si="25"/>
        <v>1387.998155964185</v>
      </c>
      <c r="E30" s="1">
        <f t="shared" si="5"/>
        <v>1.0297539197174108</v>
      </c>
      <c r="F30" s="1">
        <f t="shared" si="6"/>
        <v>0.07418986223379262</v>
      </c>
      <c r="G30" s="1">
        <f t="shared" si="7"/>
        <v>1.3869684020444675</v>
      </c>
      <c r="H30" s="1">
        <f t="shared" si="8"/>
        <v>14.55</v>
      </c>
      <c r="I30" s="1">
        <f t="shared" si="9"/>
        <v>14.072018218609479</v>
      </c>
      <c r="J30" s="1">
        <f t="shared" si="10"/>
        <v>0.286</v>
      </c>
      <c r="K30" s="1">
        <f t="shared" si="11"/>
        <v>0.0010164020545855136</v>
      </c>
      <c r="L30" s="3">
        <f t="shared" si="26"/>
        <v>1.9833686786692684</v>
      </c>
      <c r="M30" s="3">
        <f t="shared" si="12"/>
        <v>0.006302408692057604</v>
      </c>
      <c r="N30" s="1">
        <f t="shared" si="13"/>
        <v>63.02408692057604</v>
      </c>
      <c r="O30" s="5">
        <f t="shared" si="14"/>
        <v>88828.7650414596</v>
      </c>
      <c r="P30" s="1">
        <f t="shared" si="15"/>
        <v>7.625943104024563</v>
      </c>
      <c r="Q30" s="1">
        <f t="shared" si="27"/>
        <v>611.2246541846034</v>
      </c>
      <c r="R30" s="8">
        <f t="shared" si="16"/>
        <v>0.7159016261565313</v>
      </c>
      <c r="S30" s="9">
        <f t="shared" si="17"/>
        <v>183.02569936072803</v>
      </c>
      <c r="T30" s="9">
        <f t="shared" si="18"/>
        <v>5234.53500171682</v>
      </c>
      <c r="U30" s="2">
        <f t="shared" si="19"/>
        <v>2.093814000686728</v>
      </c>
      <c r="V30" s="2">
        <f t="shared" si="20"/>
        <v>662.4124213466765</v>
      </c>
      <c r="W30" s="2">
        <f t="shared" si="21"/>
        <v>13.24824842693353</v>
      </c>
      <c r="X30" s="1">
        <f t="shared" si="22"/>
        <v>661.2246541846034</v>
      </c>
      <c r="AA30" s="1">
        <f t="shared" si="28"/>
        <v>447.26051726888494</v>
      </c>
      <c r="AB30" s="1">
        <f t="shared" si="23"/>
        <v>497.26051726888494</v>
      </c>
      <c r="AC30" s="1">
        <f t="shared" si="24"/>
        <v>0.3293617873443245</v>
      </c>
      <c r="AD30" s="1">
        <f t="shared" si="1"/>
        <v>0.023729266925108447</v>
      </c>
      <c r="AE30" s="1">
        <f t="shared" si="2"/>
        <v>1.3876687941768404</v>
      </c>
      <c r="AF30" s="1">
        <f t="shared" si="29"/>
        <v>14.48</v>
      </c>
      <c r="AG30" s="1">
        <f t="shared" si="3"/>
        <v>7.629794057329706</v>
      </c>
      <c r="AK30">
        <v>950</v>
      </c>
      <c r="AL30">
        <v>14.9</v>
      </c>
      <c r="AN30">
        <f t="shared" si="31"/>
        <v>1100</v>
      </c>
      <c r="AO30" s="2">
        <f t="shared" si="32"/>
        <v>0.46299999999999997</v>
      </c>
    </row>
    <row r="31" spans="1:41" ht="12.75">
      <c r="A31">
        <f t="shared" si="30"/>
        <v>22</v>
      </c>
      <c r="B31" s="1">
        <f t="shared" si="4"/>
        <v>0.3621348824130922</v>
      </c>
      <c r="C31" s="1">
        <f t="shared" si="0"/>
        <v>14.485395296523688</v>
      </c>
      <c r="D31" s="1">
        <f t="shared" si="25"/>
        <v>1376.1125531697503</v>
      </c>
      <c r="E31" s="1">
        <f t="shared" si="5"/>
        <v>0.9830645818389585</v>
      </c>
      <c r="F31" s="1">
        <f t="shared" si="6"/>
        <v>0.07143780351211523</v>
      </c>
      <c r="G31" s="1">
        <f t="shared" si="7"/>
        <v>1.3751294885879113</v>
      </c>
      <c r="H31" s="1">
        <f t="shared" si="8"/>
        <v>14.55</v>
      </c>
      <c r="I31" s="1">
        <f t="shared" si="9"/>
        <v>13.965364204028866</v>
      </c>
      <c r="J31" s="1">
        <f t="shared" si="10"/>
        <v>0.286</v>
      </c>
      <c r="K31" s="1">
        <f t="shared" si="11"/>
        <v>0.0010037209165031126</v>
      </c>
      <c r="L31" s="3">
        <f t="shared" si="26"/>
        <v>2.008426811531678</v>
      </c>
      <c r="M31" s="3">
        <f t="shared" si="12"/>
        <v>0.0062237767033528</v>
      </c>
      <c r="N31" s="1">
        <f t="shared" si="13"/>
        <v>62.237767033528</v>
      </c>
      <c r="O31" s="5">
        <f t="shared" si="14"/>
        <v>89507.15367948571</v>
      </c>
      <c r="P31" s="1">
        <f t="shared" si="15"/>
        <v>7.560849421789203</v>
      </c>
      <c r="Q31" s="1">
        <f t="shared" si="27"/>
        <v>603.5987110805788</v>
      </c>
      <c r="R31" s="8">
        <f t="shared" si="16"/>
        <v>0.7104756963937764</v>
      </c>
      <c r="S31" s="9">
        <f t="shared" si="17"/>
        <v>183.58353324513965</v>
      </c>
      <c r="T31" s="9">
        <f t="shared" si="18"/>
        <v>5250.489050810994</v>
      </c>
      <c r="U31" s="2">
        <f t="shared" si="19"/>
        <v>2.1001956203243974</v>
      </c>
      <c r="V31" s="2">
        <f t="shared" si="20"/>
        <v>654.7625732004469</v>
      </c>
      <c r="W31" s="2">
        <f t="shared" si="21"/>
        <v>13.095251464008939</v>
      </c>
      <c r="X31" s="1">
        <f t="shared" si="22"/>
        <v>653.5987110805788</v>
      </c>
      <c r="AA31" s="1">
        <f t="shared" si="28"/>
        <v>454.89031132621466</v>
      </c>
      <c r="AB31" s="1">
        <f t="shared" si="23"/>
        <v>504.89031132621466</v>
      </c>
      <c r="AC31" s="1">
        <f t="shared" si="24"/>
        <v>0.35004626526100185</v>
      </c>
      <c r="AD31" s="1">
        <f t="shared" si="1"/>
        <v>0.025437328106244075</v>
      </c>
      <c r="AE31" s="1">
        <f t="shared" si="2"/>
        <v>1.3757625069044894</v>
      </c>
      <c r="AF31" s="1">
        <f t="shared" si="29"/>
        <v>14.5</v>
      </c>
      <c r="AG31" s="1">
        <f t="shared" si="3"/>
        <v>7.564329934870044</v>
      </c>
      <c r="AK31">
        <v>1000</v>
      </c>
      <c r="AL31">
        <v>14.98</v>
      </c>
      <c r="AN31">
        <f t="shared" si="31"/>
        <v>1150</v>
      </c>
      <c r="AO31" s="2">
        <f t="shared" si="32"/>
        <v>0.48069999999999996</v>
      </c>
    </row>
    <row r="32" spans="1:41" ht="12.75">
      <c r="A32">
        <f t="shared" si="30"/>
        <v>23</v>
      </c>
      <c r="B32" s="1">
        <f t="shared" si="4"/>
        <v>0.35889029103354464</v>
      </c>
      <c r="C32" s="1">
        <f t="shared" si="0"/>
        <v>14.355611641341785</v>
      </c>
      <c r="D32" s="1">
        <f t="shared" si="25"/>
        <v>1363.7831059274695</v>
      </c>
      <c r="E32" s="1">
        <f t="shared" si="5"/>
        <v>0.9383593485401167</v>
      </c>
      <c r="F32" s="1">
        <f t="shared" si="6"/>
        <v>0.06880561465101634</v>
      </c>
      <c r="G32" s="1">
        <f t="shared" si="7"/>
        <v>1.3628447465789293</v>
      </c>
      <c r="H32" s="1">
        <f t="shared" si="8"/>
        <v>14.53</v>
      </c>
      <c r="I32" s="1">
        <f t="shared" si="9"/>
        <v>13.858885851155902</v>
      </c>
      <c r="J32" s="1">
        <f t="shared" si="10"/>
        <v>0.2683</v>
      </c>
      <c r="K32" s="1">
        <f t="shared" si="11"/>
        <v>0.0009911480223403761</v>
      </c>
      <c r="L32" s="3">
        <f t="shared" si="26"/>
        <v>2.033904073419729</v>
      </c>
      <c r="M32" s="3">
        <f t="shared" si="12"/>
        <v>0.006145815903196936</v>
      </c>
      <c r="N32" s="1">
        <f t="shared" si="13"/>
        <v>61.458159031969366</v>
      </c>
      <c r="O32" s="5">
        <f t="shared" si="14"/>
        <v>90194.8405827835</v>
      </c>
      <c r="P32" s="1">
        <f t="shared" si="15"/>
        <v>7.5036187010539805</v>
      </c>
      <c r="Q32" s="1">
        <f t="shared" si="27"/>
        <v>596.0378616587897</v>
      </c>
      <c r="R32" s="8">
        <f t="shared" si="16"/>
        <v>0.750538991491969</v>
      </c>
      <c r="S32" s="9">
        <f t="shared" si="17"/>
        <v>188.80891475630796</v>
      </c>
      <c r="T32" s="9">
        <f t="shared" si="18"/>
        <v>5065.743182911742</v>
      </c>
      <c r="U32" s="2">
        <f t="shared" si="19"/>
        <v>2.0262972731646967</v>
      </c>
      <c r="V32" s="2">
        <f t="shared" si="20"/>
        <v>672.5788780490343</v>
      </c>
      <c r="W32" s="2">
        <f t="shared" si="21"/>
        <v>13.451577560980686</v>
      </c>
      <c r="X32" s="1">
        <f t="shared" si="22"/>
        <v>646.0378616587897</v>
      </c>
      <c r="AA32" s="1">
        <f t="shared" si="28"/>
        <v>462.4546412610847</v>
      </c>
      <c r="AB32" s="1">
        <f t="shared" si="23"/>
        <v>512.4546412610847</v>
      </c>
      <c r="AC32" s="1">
        <f t="shared" si="24"/>
        <v>0.37150017663128604</v>
      </c>
      <c r="AD32" s="1">
        <f t="shared" si="1"/>
        <v>0.02724041491763747</v>
      </c>
      <c r="AE32" s="1">
        <f t="shared" si="2"/>
        <v>1.363411605750838</v>
      </c>
      <c r="AF32" s="1">
        <f t="shared" si="29"/>
        <v>14.5</v>
      </c>
      <c r="AG32" s="1">
        <f t="shared" si="3"/>
        <v>7.506739742606128</v>
      </c>
      <c r="AK32">
        <v>1050</v>
      </c>
      <c r="AL32">
        <v>15.06</v>
      </c>
      <c r="AN32">
        <f t="shared" si="31"/>
        <v>1200</v>
      </c>
      <c r="AO32" s="2">
        <f t="shared" si="32"/>
        <v>0.49839999999999995</v>
      </c>
    </row>
    <row r="33" spans="1:41" ht="12.75">
      <c r="A33">
        <f t="shared" si="30"/>
        <v>24</v>
      </c>
      <c r="B33" s="1">
        <f t="shared" si="4"/>
        <v>0.3555325285059971</v>
      </c>
      <c r="C33" s="1">
        <f t="shared" si="0"/>
        <v>14.221301140239884</v>
      </c>
      <c r="D33" s="1">
        <f t="shared" si="25"/>
        <v>1351.023608322789</v>
      </c>
      <c r="E33" s="1">
        <f t="shared" si="5"/>
        <v>0.8955174862070616</v>
      </c>
      <c r="F33" s="1">
        <f t="shared" si="6"/>
        <v>0.06628436991702835</v>
      </c>
      <c r="G33" s="1">
        <f t="shared" si="7"/>
        <v>1.3501280908365818</v>
      </c>
      <c r="H33" s="1">
        <f t="shared" si="8"/>
        <v>14.53</v>
      </c>
      <c r="I33" s="1">
        <f t="shared" si="9"/>
        <v>13.75247585184449</v>
      </c>
      <c r="J33" s="1">
        <f t="shared" si="10"/>
        <v>0.2683</v>
      </c>
      <c r="K33" s="1">
        <f t="shared" si="11"/>
        <v>0.0009786702968226583</v>
      </c>
      <c r="L33" s="3">
        <f t="shared" si="26"/>
        <v>2.059835683728015</v>
      </c>
      <c r="M33" s="3">
        <f t="shared" si="12"/>
        <v>0.006068445215676983</v>
      </c>
      <c r="N33" s="1">
        <f t="shared" si="13"/>
        <v>60.68445215676983</v>
      </c>
      <c r="O33" s="5">
        <f t="shared" si="14"/>
        <v>90892.72458764938</v>
      </c>
      <c r="P33" s="1">
        <f t="shared" si="15"/>
        <v>7.433602702472577</v>
      </c>
      <c r="Q33" s="1">
        <f t="shared" si="27"/>
        <v>588.5342429577357</v>
      </c>
      <c r="R33" s="8">
        <f t="shared" si="16"/>
        <v>0.7447762733033934</v>
      </c>
      <c r="S33" s="9">
        <f t="shared" si="17"/>
        <v>189.39192865154496</v>
      </c>
      <c r="T33" s="9">
        <f t="shared" si="18"/>
        <v>5081.385445720951</v>
      </c>
      <c r="U33" s="2">
        <f t="shared" si="19"/>
        <v>2.0325541782883803</v>
      </c>
      <c r="V33" s="2">
        <f t="shared" si="20"/>
        <v>664.2519570983975</v>
      </c>
      <c r="W33" s="2">
        <f t="shared" si="21"/>
        <v>13.28503914196795</v>
      </c>
      <c r="X33" s="1">
        <f t="shared" si="22"/>
        <v>638.5342429577357</v>
      </c>
      <c r="AA33" s="1">
        <f t="shared" si="28"/>
        <v>469.9613810036908</v>
      </c>
      <c r="AB33" s="1">
        <f t="shared" si="23"/>
        <v>519.9613810036908</v>
      </c>
      <c r="AC33" s="1">
        <f t="shared" si="24"/>
        <v>0.3937509869680843</v>
      </c>
      <c r="AD33" s="1">
        <f t="shared" si="1"/>
        <v>0.029144641480906574</v>
      </c>
      <c r="AE33" s="1">
        <f t="shared" si="2"/>
        <v>1.3506298573358209</v>
      </c>
      <c r="AF33" s="1">
        <f t="shared" si="29"/>
        <v>14.5</v>
      </c>
      <c r="AG33" s="1">
        <f t="shared" si="3"/>
        <v>7.4363653535351455</v>
      </c>
      <c r="AK33">
        <v>1100</v>
      </c>
      <c r="AL33">
        <v>15.15</v>
      </c>
      <c r="AN33">
        <f t="shared" si="31"/>
        <v>1250</v>
      </c>
      <c r="AO33" s="2">
        <f t="shared" si="32"/>
        <v>0.5161</v>
      </c>
    </row>
    <row r="34" spans="1:41" ht="12.75">
      <c r="A34">
        <f t="shared" si="30"/>
        <v>25</v>
      </c>
      <c r="B34" s="1">
        <f t="shared" si="4"/>
        <v>0.3520653267642995</v>
      </c>
      <c r="C34" s="1">
        <f t="shared" si="0"/>
        <v>14.08261307057198</v>
      </c>
      <c r="D34" s="1">
        <f t="shared" si="25"/>
        <v>1337.848241704338</v>
      </c>
      <c r="E34" s="1">
        <f t="shared" si="5"/>
        <v>0.8545387955951095</v>
      </c>
      <c r="F34" s="1">
        <f t="shared" si="6"/>
        <v>0.06387412031924328</v>
      </c>
      <c r="G34" s="1">
        <f t="shared" si="7"/>
        <v>1.336993702908743</v>
      </c>
      <c r="H34" s="1">
        <f t="shared" si="8"/>
        <v>14.53</v>
      </c>
      <c r="I34" s="1">
        <f t="shared" si="9"/>
        <v>13.646319789230333</v>
      </c>
      <c r="J34" s="1">
        <f t="shared" si="10"/>
        <v>0.2683</v>
      </c>
      <c r="K34" s="1">
        <f t="shared" si="11"/>
        <v>0.0009663090005168917</v>
      </c>
      <c r="L34" s="3">
        <f t="shared" si="26"/>
        <v>2.086185680689787</v>
      </c>
      <c r="M34" s="3">
        <f t="shared" si="12"/>
        <v>0.005991796471283868</v>
      </c>
      <c r="N34" s="1">
        <f t="shared" si="13"/>
        <v>59.917964712838675</v>
      </c>
      <c r="O34" s="5">
        <f t="shared" si="14"/>
        <v>91599.78802391098</v>
      </c>
      <c r="P34" s="1">
        <f t="shared" si="15"/>
        <v>7.3612867331520615</v>
      </c>
      <c r="Q34" s="1">
        <f t="shared" si="27"/>
        <v>581.1006402552631</v>
      </c>
      <c r="R34" s="8">
        <f t="shared" si="16"/>
        <v>0.7390273072587281</v>
      </c>
      <c r="S34" s="9">
        <f t="shared" si="17"/>
        <v>189.97987838636612</v>
      </c>
      <c r="T34" s="9">
        <f t="shared" si="18"/>
        <v>5097.1601371062025</v>
      </c>
      <c r="U34" s="2">
        <f t="shared" si="19"/>
        <v>2.038864054842481</v>
      </c>
      <c r="V34" s="2">
        <f t="shared" si="20"/>
        <v>655.7542175179682</v>
      </c>
      <c r="W34" s="2">
        <f t="shared" si="21"/>
        <v>13.115084350359364</v>
      </c>
      <c r="X34" s="1">
        <f t="shared" si="22"/>
        <v>631.1006402552631</v>
      </c>
      <c r="AA34" s="1">
        <f t="shared" si="28"/>
        <v>477.39774635722597</v>
      </c>
      <c r="AB34" s="1">
        <f t="shared" si="23"/>
        <v>527.397746357226</v>
      </c>
      <c r="AC34" s="1">
        <f t="shared" si="24"/>
        <v>0.41676417482096706</v>
      </c>
      <c r="AD34" s="1">
        <f t="shared" si="1"/>
        <v>0.0311518273769254</v>
      </c>
      <c r="AE34" s="1">
        <f t="shared" si="2"/>
        <v>1.3374314775295173</v>
      </c>
      <c r="AF34" s="1">
        <f t="shared" si="29"/>
        <v>14.5</v>
      </c>
      <c r="AG34" s="1">
        <f t="shared" si="3"/>
        <v>7.363697054532786</v>
      </c>
      <c r="AK34">
        <v>1150</v>
      </c>
      <c r="AL34">
        <v>15.25</v>
      </c>
      <c r="AN34">
        <f t="shared" si="31"/>
        <v>1300</v>
      </c>
      <c r="AO34" s="2">
        <f t="shared" si="32"/>
        <v>0.5338</v>
      </c>
    </row>
    <row r="35" spans="1:41" ht="12.75">
      <c r="A35">
        <f t="shared" si="30"/>
        <v>26</v>
      </c>
      <c r="B35" s="1">
        <f t="shared" si="4"/>
        <v>0.34849251275897447</v>
      </c>
      <c r="C35" s="1">
        <f t="shared" si="0"/>
        <v>13.939700510358978</v>
      </c>
      <c r="D35" s="1">
        <f t="shared" si="25"/>
        <v>1324.2715484841028</v>
      </c>
      <c r="E35" s="1">
        <f t="shared" si="5"/>
        <v>0.8153609057224951</v>
      </c>
      <c r="F35" s="1">
        <f t="shared" si="6"/>
        <v>0.06157052204707115</v>
      </c>
      <c r="G35" s="1">
        <f t="shared" si="7"/>
        <v>1.3234561875783803</v>
      </c>
      <c r="H35" s="1">
        <f t="shared" si="8"/>
        <v>14.53</v>
      </c>
      <c r="I35" s="1">
        <f t="shared" si="9"/>
        <v>13.54045717549098</v>
      </c>
      <c r="J35" s="1">
        <f t="shared" si="10"/>
        <v>0.2683</v>
      </c>
      <c r="K35" s="1">
        <f t="shared" si="11"/>
        <v>0.0009540679580315387</v>
      </c>
      <c r="L35" s="3">
        <f t="shared" si="26"/>
        <v>2.112952209567193</v>
      </c>
      <c r="M35" s="3">
        <f t="shared" si="12"/>
        <v>0.0059158933852841095</v>
      </c>
      <c r="N35" s="1">
        <f t="shared" si="13"/>
        <v>59.158933852841095</v>
      </c>
      <c r="O35" s="5">
        <f t="shared" si="14"/>
        <v>92315.93762303486</v>
      </c>
      <c r="P35" s="1">
        <f t="shared" si="15"/>
        <v>7.28675120483623</v>
      </c>
      <c r="Q35" s="1">
        <f t="shared" si="27"/>
        <v>573.7393535221111</v>
      </c>
      <c r="R35" s="8">
        <f t="shared" si="16"/>
        <v>0.7332942331713901</v>
      </c>
      <c r="S35" s="9">
        <f t="shared" si="17"/>
        <v>190.57261437176174</v>
      </c>
      <c r="T35" s="9">
        <f t="shared" si="18"/>
        <v>5113.063243594367</v>
      </c>
      <c r="U35" s="2">
        <f t="shared" si="19"/>
        <v>2.045225297437747</v>
      </c>
      <c r="V35" s="2">
        <f t="shared" si="20"/>
        <v>647.0955494421092</v>
      </c>
      <c r="W35" s="2">
        <f t="shared" si="21"/>
        <v>12.941910988842185</v>
      </c>
      <c r="X35" s="1">
        <f t="shared" si="22"/>
        <v>623.7393535221111</v>
      </c>
      <c r="AA35" s="1">
        <f t="shared" si="28"/>
        <v>484.76144341175876</v>
      </c>
      <c r="AB35" s="1">
        <f t="shared" si="23"/>
        <v>534.7614434117588</v>
      </c>
      <c r="AC35" s="1">
        <f t="shared" si="24"/>
        <v>0.44053219046276654</v>
      </c>
      <c r="AD35" s="1">
        <f t="shared" si="1"/>
        <v>0.033266001294601916</v>
      </c>
      <c r="AE35" s="1">
        <f t="shared" si="2"/>
        <v>1.32383101629364</v>
      </c>
      <c r="AF35" s="1">
        <f t="shared" si="29"/>
        <v>14.5</v>
      </c>
      <c r="AG35" s="1">
        <f t="shared" si="3"/>
        <v>7.288814955505243</v>
      </c>
      <c r="AK35">
        <v>1200</v>
      </c>
      <c r="AL35">
        <v>15.34</v>
      </c>
      <c r="AN35">
        <f t="shared" si="31"/>
        <v>1350</v>
      </c>
      <c r="AO35" s="2">
        <f t="shared" si="32"/>
        <v>0.5515</v>
      </c>
    </row>
    <row r="36" spans="1:41" ht="12.75">
      <c r="A36">
        <f t="shared" si="30"/>
        <v>27</v>
      </c>
      <c r="B36" s="1">
        <f t="shared" si="4"/>
        <v>0.34481800143933333</v>
      </c>
      <c r="C36" s="1">
        <f t="shared" si="0"/>
        <v>13.792720057573334</v>
      </c>
      <c r="D36" s="1">
        <f t="shared" si="25"/>
        <v>1310.3084054694666</v>
      </c>
      <c r="E36" s="1">
        <f t="shared" si="5"/>
        <v>0.7779220152651655</v>
      </c>
      <c r="F36" s="1">
        <f t="shared" si="6"/>
        <v>0.05936938296495519</v>
      </c>
      <c r="G36" s="1">
        <f t="shared" si="7"/>
        <v>1.3095304834542014</v>
      </c>
      <c r="H36" s="1">
        <f t="shared" si="8"/>
        <v>14.53</v>
      </c>
      <c r="I36" s="1">
        <f t="shared" si="9"/>
        <v>13.434927462661088</v>
      </c>
      <c r="J36" s="1">
        <f t="shared" si="10"/>
        <v>0.2683</v>
      </c>
      <c r="K36" s="1">
        <f t="shared" si="11"/>
        <v>0.0009419508602588234</v>
      </c>
      <c r="L36" s="3">
        <f t="shared" si="26"/>
        <v>2.1401328721607444</v>
      </c>
      <c r="M36" s="3">
        <f t="shared" si="12"/>
        <v>0.005840758843809363</v>
      </c>
      <c r="N36" s="1">
        <f t="shared" si="13"/>
        <v>58.40758843809363</v>
      </c>
      <c r="O36" s="5">
        <f t="shared" si="14"/>
        <v>93041.0680276505</v>
      </c>
      <c r="P36" s="1">
        <f t="shared" si="15"/>
        <v>7.210078367263325</v>
      </c>
      <c r="Q36" s="1">
        <f t="shared" si="27"/>
        <v>566.4526023172748</v>
      </c>
      <c r="R36" s="8">
        <f t="shared" si="16"/>
        <v>0.7275791875977101</v>
      </c>
      <c r="S36" s="9">
        <f t="shared" si="17"/>
        <v>191.169979109093</v>
      </c>
      <c r="T36" s="9">
        <f t="shared" si="18"/>
        <v>5129.090539496965</v>
      </c>
      <c r="U36" s="2">
        <f t="shared" si="19"/>
        <v>2.051636215798786</v>
      </c>
      <c r="V36" s="2">
        <f t="shared" si="20"/>
        <v>638.2859073017228</v>
      </c>
      <c r="W36" s="2">
        <f t="shared" si="21"/>
        <v>12.765718146034455</v>
      </c>
      <c r="X36" s="1">
        <f t="shared" si="22"/>
        <v>616.4526023172748</v>
      </c>
      <c r="AA36" s="1">
        <f t="shared" si="28"/>
        <v>492.050258367264</v>
      </c>
      <c r="AB36" s="1">
        <f t="shared" si="23"/>
        <v>542.050258367264</v>
      </c>
      <c r="AC36" s="1">
        <f t="shared" si="24"/>
        <v>0.4650455834357608</v>
      </c>
      <c r="AD36" s="1">
        <f t="shared" si="1"/>
        <v>0.035491307351351455</v>
      </c>
      <c r="AE36" s="1">
        <f t="shared" si="2"/>
        <v>1.3098433598860308</v>
      </c>
      <c r="AF36" s="1">
        <f t="shared" si="29"/>
        <v>14.5</v>
      </c>
      <c r="AG36" s="1">
        <f t="shared" si="3"/>
        <v>7.2118010179547465</v>
      </c>
      <c r="AK36">
        <v>1250</v>
      </c>
      <c r="AL36">
        <v>15.44</v>
      </c>
      <c r="AN36">
        <f t="shared" si="31"/>
        <v>1400</v>
      </c>
      <c r="AO36" s="2">
        <f t="shared" si="32"/>
        <v>0.5692</v>
      </c>
    </row>
    <row r="37" spans="1:41" ht="12.75">
      <c r="A37">
        <f t="shared" si="30"/>
        <v>28</v>
      </c>
      <c r="B37" s="1">
        <f t="shared" si="4"/>
        <v>0.34104578863035256</v>
      </c>
      <c r="C37" s="1">
        <f t="shared" si="0"/>
        <v>13.641831545214103</v>
      </c>
      <c r="D37" s="1">
        <f t="shared" si="25"/>
        <v>1295.9739967953399</v>
      </c>
      <c r="E37" s="1">
        <f t="shared" si="5"/>
        <v>0.74216101186339</v>
      </c>
      <c r="F37" s="1">
        <f t="shared" si="6"/>
        <v>0.05726665918441202</v>
      </c>
      <c r="G37" s="1">
        <f t="shared" si="7"/>
        <v>1.2952318357834764</v>
      </c>
      <c r="H37" s="1">
        <f t="shared" si="8"/>
        <v>14.53</v>
      </c>
      <c r="I37" s="1">
        <f t="shared" si="9"/>
        <v>13.329770001630578</v>
      </c>
      <c r="J37" s="1">
        <f t="shared" si="10"/>
        <v>0.2683</v>
      </c>
      <c r="K37" s="1">
        <f t="shared" si="11"/>
        <v>0.0009299612613183399</v>
      </c>
      <c r="L37" s="3">
        <f t="shared" si="26"/>
        <v>2.1677247040830516</v>
      </c>
      <c r="M37" s="3">
        <f t="shared" si="12"/>
        <v>0.005766414884904633</v>
      </c>
      <c r="N37" s="1">
        <f t="shared" si="13"/>
        <v>57.664148849046335</v>
      </c>
      <c r="O37" s="5">
        <f t="shared" si="14"/>
        <v>93775.06137368408</v>
      </c>
      <c r="P37" s="1">
        <f t="shared" si="15"/>
        <v>7.131352158477503</v>
      </c>
      <c r="Q37" s="1">
        <f t="shared" si="27"/>
        <v>559.2425239500114</v>
      </c>
      <c r="R37" s="8">
        <f t="shared" si="16"/>
        <v>0.7218843016164455</v>
      </c>
      <c r="S37" s="9">
        <f t="shared" si="17"/>
        <v>191.77180709642562</v>
      </c>
      <c r="T37" s="9">
        <f t="shared" si="18"/>
        <v>5145.2375843970985</v>
      </c>
      <c r="U37" s="2">
        <f t="shared" si="19"/>
        <v>2.0580950337588395</v>
      </c>
      <c r="V37" s="2">
        <f t="shared" si="20"/>
        <v>629.3352904204361</v>
      </c>
      <c r="W37" s="2">
        <f t="shared" si="21"/>
        <v>12.586705808408722</v>
      </c>
      <c r="X37" s="1">
        <f t="shared" si="22"/>
        <v>609.2425239500114</v>
      </c>
      <c r="AA37" s="1">
        <f t="shared" si="28"/>
        <v>499.2620593852188</v>
      </c>
      <c r="AB37" s="1">
        <f t="shared" si="23"/>
        <v>549.2620593852188</v>
      </c>
      <c r="AC37" s="1">
        <f t="shared" si="24"/>
        <v>0.49029301350642657</v>
      </c>
      <c r="AD37" s="1">
        <f t="shared" si="1"/>
        <v>0.03783201011122244</v>
      </c>
      <c r="AE37" s="1">
        <f t="shared" si="2"/>
        <v>1.2954837037818334</v>
      </c>
      <c r="AF37" s="1">
        <f t="shared" si="29"/>
        <v>14.5</v>
      </c>
      <c r="AG37" s="1">
        <f t="shared" si="3"/>
        <v>7.13273890588759</v>
      </c>
      <c r="AK37">
        <v>1300</v>
      </c>
      <c r="AL37">
        <v>15.54</v>
      </c>
      <c r="AN37">
        <f t="shared" si="31"/>
        <v>1450</v>
      </c>
      <c r="AO37" s="2">
        <f t="shared" si="32"/>
        <v>0.5869</v>
      </c>
    </row>
    <row r="38" spans="1:41" ht="12.75">
      <c r="A38">
        <f t="shared" si="30"/>
        <v>29</v>
      </c>
      <c r="B38" s="1">
        <f t="shared" si="4"/>
        <v>0.3371799438223806</v>
      </c>
      <c r="C38" s="1">
        <f t="shared" si="0"/>
        <v>13.487197752895224</v>
      </c>
      <c r="D38" s="1">
        <f t="shared" si="25"/>
        <v>1281.2837865250463</v>
      </c>
      <c r="E38" s="1">
        <f t="shared" si="5"/>
        <v>0.7080175819810471</v>
      </c>
      <c r="F38" s="1">
        <f t="shared" si="6"/>
        <v>0.05525845167378983</v>
      </c>
      <c r="G38" s="1">
        <f t="shared" si="7"/>
        <v>1.2805757689430652</v>
      </c>
      <c r="H38" s="1">
        <f t="shared" si="8"/>
        <v>14.53</v>
      </c>
      <c r="I38" s="1">
        <f t="shared" si="9"/>
        <v>13.225024000503613</v>
      </c>
      <c r="J38" s="1">
        <f t="shared" si="10"/>
        <v>0.2683</v>
      </c>
      <c r="K38" s="1">
        <f t="shared" si="11"/>
        <v>0.0009181025757495798</v>
      </c>
      <c r="L38" s="3">
        <f t="shared" si="26"/>
        <v>2.1957241524501</v>
      </c>
      <c r="M38" s="3">
        <f t="shared" si="12"/>
        <v>0.005692882681119971</v>
      </c>
      <c r="N38" s="1">
        <f t="shared" si="13"/>
        <v>56.92882681119971</v>
      </c>
      <c r="O38" s="5">
        <f t="shared" si="14"/>
        <v>94517.78688283665</v>
      </c>
      <c r="P38" s="1">
        <f t="shared" si="15"/>
        <v>7.050658053368563</v>
      </c>
      <c r="Q38" s="1">
        <f t="shared" si="27"/>
        <v>552.1111717915339</v>
      </c>
      <c r="R38" s="8">
        <f t="shared" si="16"/>
        <v>0.7162116985736768</v>
      </c>
      <c r="S38" s="9">
        <f t="shared" si="17"/>
        <v>192.3779247495219</v>
      </c>
      <c r="T38" s="9">
        <f t="shared" si="18"/>
        <v>5161.499721029672</v>
      </c>
      <c r="U38" s="2">
        <f t="shared" si="19"/>
        <v>2.0645998884118693</v>
      </c>
      <c r="V38" s="2">
        <f t="shared" si="20"/>
        <v>620.2537237992923</v>
      </c>
      <c r="W38" s="2">
        <f t="shared" si="21"/>
        <v>12.405074475985845</v>
      </c>
      <c r="X38" s="1">
        <f t="shared" si="22"/>
        <v>602.1111717915339</v>
      </c>
      <c r="AA38" s="1">
        <f t="shared" si="28"/>
        <v>506.3947982911064</v>
      </c>
      <c r="AB38" s="1">
        <f t="shared" si="23"/>
        <v>556.3947982911063</v>
      </c>
      <c r="AC38" s="1">
        <f t="shared" si="24"/>
        <v>0.5162612703451672</v>
      </c>
      <c r="AD38" s="1">
        <f t="shared" si="1"/>
        <v>0.04029250005147673</v>
      </c>
      <c r="AE38" s="1">
        <f t="shared" si="2"/>
        <v>1.280767525254701</v>
      </c>
      <c r="AF38" s="1">
        <f t="shared" si="29"/>
        <v>14.51</v>
      </c>
      <c r="AG38" s="1">
        <f t="shared" si="3"/>
        <v>7.051713834850385</v>
      </c>
      <c r="AK38">
        <v>1350</v>
      </c>
      <c r="AL38">
        <v>15.65</v>
      </c>
      <c r="AN38">
        <f t="shared" si="31"/>
        <v>1500</v>
      </c>
      <c r="AO38" s="2">
        <f t="shared" si="32"/>
        <v>0.6046</v>
      </c>
    </row>
    <row r="39" spans="1:41" ht="12.75">
      <c r="A39">
        <f t="shared" si="30"/>
        <v>30</v>
      </c>
      <c r="B39" s="1">
        <f t="shared" si="4"/>
        <v>0.33322460289179967</v>
      </c>
      <c r="C39" s="1">
        <f t="shared" si="0"/>
        <v>13.328984115671986</v>
      </c>
      <c r="D39" s="1">
        <f t="shared" si="25"/>
        <v>1266.2534909888386</v>
      </c>
      <c r="E39" s="1">
        <f t="shared" si="5"/>
        <v>0.6754323113997821</v>
      </c>
      <c r="F39" s="1">
        <f t="shared" si="6"/>
        <v>0.05334100290395454</v>
      </c>
      <c r="G39" s="1">
        <f t="shared" si="7"/>
        <v>1.2655780586774388</v>
      </c>
      <c r="H39" s="1">
        <f t="shared" si="8"/>
        <v>14.51</v>
      </c>
      <c r="I39" s="1">
        <f t="shared" si="9"/>
        <v>13.12072848236247</v>
      </c>
      <c r="J39" s="1">
        <f t="shared" si="10"/>
        <v>0.2506</v>
      </c>
      <c r="K39" s="1">
        <f t="shared" si="11"/>
        <v>0.0009063780759563182</v>
      </c>
      <c r="L39" s="3">
        <f t="shared" si="26"/>
        <v>2.2241270541247666</v>
      </c>
      <c r="M39" s="3">
        <f t="shared" si="12"/>
        <v>0.005620182523663861</v>
      </c>
      <c r="N39" s="1">
        <f t="shared" si="13"/>
        <v>56.20182523663861</v>
      </c>
      <c r="O39" s="5">
        <f t="shared" si="14"/>
        <v>95269.10046803512</v>
      </c>
      <c r="P39" s="1">
        <f t="shared" si="15"/>
        <v>6.977687435850799</v>
      </c>
      <c r="Q39" s="1">
        <f t="shared" si="27"/>
        <v>545.0605137381654</v>
      </c>
      <c r="R39" s="8">
        <f t="shared" si="16"/>
        <v>0.7597037920154807</v>
      </c>
      <c r="S39" s="9">
        <f t="shared" si="17"/>
        <v>198.21987840137612</v>
      </c>
      <c r="T39" s="9">
        <f t="shared" si="18"/>
        <v>4967.390152738486</v>
      </c>
      <c r="U39" s="2">
        <f t="shared" si="19"/>
        <v>1.9869560610953947</v>
      </c>
      <c r="V39" s="2">
        <f t="shared" si="20"/>
        <v>636.9431531262622</v>
      </c>
      <c r="W39" s="2">
        <f t="shared" si="21"/>
        <v>12.738863062525246</v>
      </c>
      <c r="X39" s="1">
        <f t="shared" si="22"/>
        <v>595.0605137381654</v>
      </c>
      <c r="AA39" s="1">
        <f t="shared" si="28"/>
        <v>513.4465121259568</v>
      </c>
      <c r="AB39" s="1">
        <f t="shared" si="23"/>
        <v>563.4465121259568</v>
      </c>
      <c r="AC39" s="1">
        <f t="shared" si="24"/>
        <v>0.5429353018186667</v>
      </c>
      <c r="AD39" s="1">
        <f t="shared" si="1"/>
        <v>0.0428772995045944</v>
      </c>
      <c r="AE39" s="1">
        <f t="shared" si="2"/>
        <v>1.2657105556870198</v>
      </c>
      <c r="AF39" s="1">
        <f t="shared" si="29"/>
        <v>14.51</v>
      </c>
      <c r="AG39" s="1">
        <f t="shared" si="3"/>
        <v>6.978417950031812</v>
      </c>
      <c r="AK39">
        <v>1400</v>
      </c>
      <c r="AL39">
        <v>15.77</v>
      </c>
      <c r="AN39">
        <f t="shared" si="31"/>
        <v>1550</v>
      </c>
      <c r="AO39" s="2">
        <f t="shared" si="32"/>
        <v>0.6223000000000001</v>
      </c>
    </row>
    <row r="40" spans="1:41" ht="12.75">
      <c r="A40">
        <f t="shared" si="30"/>
        <v>31</v>
      </c>
      <c r="B40" s="1">
        <f t="shared" si="4"/>
        <v>0.3291839607707648</v>
      </c>
      <c r="C40" s="1">
        <f t="shared" si="0"/>
        <v>13.16735843083059</v>
      </c>
      <c r="D40" s="1">
        <f t="shared" si="25"/>
        <v>1250.8990509289063</v>
      </c>
      <c r="E40" s="1">
        <f t="shared" si="5"/>
        <v>0.6443046845019803</v>
      </c>
      <c r="F40" s="1">
        <f t="shared" si="6"/>
        <v>0.05150732859086635</v>
      </c>
      <c r="G40" s="1">
        <f t="shared" si="7"/>
        <v>1.2502547462444042</v>
      </c>
      <c r="H40" s="1">
        <f t="shared" si="8"/>
        <v>14.51</v>
      </c>
      <c r="I40" s="1">
        <f t="shared" si="9"/>
        <v>13.016778651094146</v>
      </c>
      <c r="J40" s="1">
        <f t="shared" si="10"/>
        <v>0.2506</v>
      </c>
      <c r="K40" s="1">
        <f t="shared" si="11"/>
        <v>0.0008947749185942915</v>
      </c>
      <c r="L40" s="3">
        <f t="shared" si="26"/>
        <v>2.252968828369728</v>
      </c>
      <c r="M40" s="3">
        <f t="shared" si="12"/>
        <v>0.0055482347747550205</v>
      </c>
      <c r="N40" s="1">
        <f t="shared" si="13"/>
        <v>55.48234774755021</v>
      </c>
      <c r="O40" s="5">
        <f t="shared" si="14"/>
        <v>96029.90367320486</v>
      </c>
      <c r="P40" s="1">
        <f t="shared" si="15"/>
        <v>6.8932032873571565</v>
      </c>
      <c r="Q40" s="1">
        <f t="shared" si="27"/>
        <v>538.0828263023145</v>
      </c>
      <c r="R40" s="8">
        <f t="shared" si="16"/>
        <v>0.7536849889360577</v>
      </c>
      <c r="S40" s="9">
        <f t="shared" si="17"/>
        <v>198.8515482908446</v>
      </c>
      <c r="T40" s="9">
        <f t="shared" si="18"/>
        <v>4983.219800168566</v>
      </c>
      <c r="U40" s="2">
        <f t="shared" si="19"/>
        <v>1.9932879200674263</v>
      </c>
      <c r="V40" s="2">
        <f t="shared" si="20"/>
        <v>627.2323900914988</v>
      </c>
      <c r="W40" s="2">
        <f t="shared" si="21"/>
        <v>12.544647801829976</v>
      </c>
      <c r="X40" s="1">
        <f t="shared" si="22"/>
        <v>588.0828263023145</v>
      </c>
      <c r="AA40" s="1">
        <f t="shared" si="28"/>
        <v>520.4249300759886</v>
      </c>
      <c r="AB40" s="1">
        <f t="shared" si="23"/>
        <v>570.4249300759886</v>
      </c>
      <c r="AC40" s="1">
        <f t="shared" si="24"/>
        <v>0.5703366659306642</v>
      </c>
      <c r="AD40" s="1">
        <f t="shared" si="1"/>
        <v>0.045594140111237386</v>
      </c>
      <c r="AE40" s="1">
        <f t="shared" si="2"/>
        <v>1.2503287142629755</v>
      </c>
      <c r="AF40" s="1">
        <f t="shared" si="29"/>
        <v>14.51</v>
      </c>
      <c r="AG40" s="1">
        <f t="shared" si="3"/>
        <v>6.893611105516061</v>
      </c>
      <c r="AK40">
        <v>1500</v>
      </c>
      <c r="AL40">
        <v>16.02</v>
      </c>
      <c r="AN40">
        <f t="shared" si="31"/>
        <v>1600</v>
      </c>
      <c r="AO40" s="2">
        <f t="shared" si="32"/>
        <v>0.64</v>
      </c>
    </row>
    <row r="41" spans="1:41" ht="12.75">
      <c r="A41">
        <f t="shared" si="30"/>
        <v>32</v>
      </c>
      <c r="B41" s="1">
        <f t="shared" si="4"/>
        <v>0.3250622640840822</v>
      </c>
      <c r="C41" s="1">
        <f aca="true" t="shared" si="33" ref="C41:C72">$A$1*$E$2*B41</f>
        <v>13.002490563363287</v>
      </c>
      <c r="D41" s="1">
        <f t="shared" si="25"/>
        <v>1235.236603519512</v>
      </c>
      <c r="E41" s="1">
        <f t="shared" si="5"/>
        <v>0.614622857062059</v>
      </c>
      <c r="F41" s="1">
        <f t="shared" si="6"/>
        <v>0.049757500329154575</v>
      </c>
      <c r="G41" s="1">
        <f t="shared" si="7"/>
        <v>1.2346219806624499</v>
      </c>
      <c r="H41" s="1">
        <f t="shared" si="8"/>
        <v>14.51</v>
      </c>
      <c r="I41" s="1">
        <f t="shared" si="9"/>
        <v>12.913356325997672</v>
      </c>
      <c r="J41" s="1">
        <f t="shared" si="10"/>
        <v>0.2506</v>
      </c>
      <c r="K41" s="1">
        <f t="shared" si="11"/>
        <v>0.0008833122494496836</v>
      </c>
      <c r="L41" s="3">
        <f t="shared" si="26"/>
        <v>2.282205416324674</v>
      </c>
      <c r="M41" s="3">
        <f t="shared" si="12"/>
        <v>0.005477158151754079</v>
      </c>
      <c r="N41" s="1">
        <f t="shared" si="13"/>
        <v>54.77158151754079</v>
      </c>
      <c r="O41" s="5">
        <f t="shared" si="14"/>
        <v>96799.00162620399</v>
      </c>
      <c r="P41" s="1">
        <f t="shared" si="15"/>
        <v>6.807012987801239</v>
      </c>
      <c r="Q41" s="1">
        <f t="shared" si="27"/>
        <v>531.1896230149573</v>
      </c>
      <c r="R41" s="8">
        <f t="shared" si="16"/>
        <v>0.7476967290112778</v>
      </c>
      <c r="S41" s="9">
        <f t="shared" si="17"/>
        <v>199.4870604257467</v>
      </c>
      <c r="T41" s="9">
        <f t="shared" si="18"/>
        <v>4999.145734269212</v>
      </c>
      <c r="U41" s="2">
        <f t="shared" si="19"/>
        <v>1.999658293707685</v>
      </c>
      <c r="V41" s="2">
        <f t="shared" si="20"/>
        <v>617.4164778789601</v>
      </c>
      <c r="W41" s="2">
        <f t="shared" si="21"/>
        <v>12.348329557579202</v>
      </c>
      <c r="X41" s="1">
        <f t="shared" si="22"/>
        <v>581.1896230149573</v>
      </c>
      <c r="AA41" s="1">
        <f t="shared" si="28"/>
        <v>527.3185411815047</v>
      </c>
      <c r="AB41" s="1">
        <f t="shared" si="23"/>
        <v>577.3185411815047</v>
      </c>
      <c r="AC41" s="1">
        <f t="shared" si="24"/>
        <v>0.5984106626603197</v>
      </c>
      <c r="AD41" s="1">
        <f aca="true" t="shared" si="34" ref="AD41:AD72">(AC41/D41)*100</f>
        <v>0.04844502348418848</v>
      </c>
      <c r="AE41" s="1">
        <f aca="true" t="shared" si="35" ref="AE41:AE72">(D41-AC41)/1000</f>
        <v>1.2346381928568517</v>
      </c>
      <c r="AF41" s="1">
        <f t="shared" si="29"/>
        <v>14.51</v>
      </c>
      <c r="AG41" s="1">
        <f aca="true" t="shared" si="36" ref="AG41:AG72">(AE41/H41)/$E$1</f>
        <v>6.807102372746253</v>
      </c>
      <c r="AK41">
        <v>1600</v>
      </c>
      <c r="AL41">
        <v>16.23</v>
      </c>
      <c r="AN41">
        <f t="shared" si="31"/>
        <v>1650</v>
      </c>
      <c r="AO41" s="2">
        <f t="shared" si="32"/>
        <v>0.6577000000000001</v>
      </c>
    </row>
    <row r="42" spans="1:41" ht="12.75">
      <c r="A42">
        <f t="shared" si="30"/>
        <v>33</v>
      </c>
      <c r="B42" s="1">
        <f t="shared" si="4"/>
        <v>0.3208638037711725</v>
      </c>
      <c r="C42" s="1">
        <f t="shared" si="33"/>
        <v>12.8345521508469</v>
      </c>
      <c r="D42" s="1">
        <f t="shared" si="25"/>
        <v>1219.2824543304555</v>
      </c>
      <c r="E42" s="1">
        <f t="shared" si="5"/>
        <v>0.5863304272371717</v>
      </c>
      <c r="F42" s="1">
        <f t="shared" si="6"/>
        <v>0.048088154238153394</v>
      </c>
      <c r="G42" s="1">
        <f t="shared" si="7"/>
        <v>1.2186961239032181</v>
      </c>
      <c r="H42" s="1">
        <f t="shared" si="8"/>
        <v>14.51</v>
      </c>
      <c r="I42" s="1">
        <f t="shared" si="9"/>
        <v>12.810499767277935</v>
      </c>
      <c r="J42" s="1">
        <f t="shared" si="10"/>
        <v>0.2506</v>
      </c>
      <c r="K42" s="1">
        <f t="shared" si="11"/>
        <v>0.0008719929056715417</v>
      </c>
      <c r="L42" s="3">
        <f t="shared" si="26"/>
        <v>2.3118307349616667</v>
      </c>
      <c r="M42" s="3">
        <f t="shared" si="12"/>
        <v>0.005406970246983617</v>
      </c>
      <c r="N42" s="1">
        <f t="shared" si="13"/>
        <v>54.06970246983617</v>
      </c>
      <c r="O42" s="5">
        <f t="shared" si="14"/>
        <v>97576.20879029989</v>
      </c>
      <c r="P42" s="1">
        <f t="shared" si="15"/>
        <v>6.719206747915744</v>
      </c>
      <c r="Q42" s="1">
        <f t="shared" si="27"/>
        <v>524.382610027156</v>
      </c>
      <c r="R42" s="8">
        <f t="shared" si="16"/>
        <v>0.7417412275466992</v>
      </c>
      <c r="S42" s="9">
        <f t="shared" si="17"/>
        <v>200.12620300140236</v>
      </c>
      <c r="T42" s="9">
        <f t="shared" si="18"/>
        <v>5015.162647215143</v>
      </c>
      <c r="U42" s="2">
        <f t="shared" si="19"/>
        <v>2.0060650588860574</v>
      </c>
      <c r="V42" s="2">
        <f t="shared" si="20"/>
        <v>607.5057827785231</v>
      </c>
      <c r="W42" s="2">
        <f t="shared" si="21"/>
        <v>12.150115655570461</v>
      </c>
      <c r="X42" s="1">
        <f t="shared" si="22"/>
        <v>574.382610027156</v>
      </c>
      <c r="AA42" s="1">
        <f t="shared" si="28"/>
        <v>534.1256435542509</v>
      </c>
      <c r="AB42" s="1">
        <f t="shared" si="23"/>
        <v>584.1256435542509</v>
      </c>
      <c r="AC42" s="1">
        <f t="shared" si="24"/>
        <v>0.6271369524219726</v>
      </c>
      <c r="AD42" s="1">
        <f t="shared" si="34"/>
        <v>0.051434919791932245</v>
      </c>
      <c r="AE42" s="1">
        <f t="shared" si="35"/>
        <v>1.2186553173780335</v>
      </c>
      <c r="AF42" s="1">
        <f t="shared" si="29"/>
        <v>14.51</v>
      </c>
      <c r="AG42" s="1">
        <f t="shared" si="36"/>
        <v>6.718981763628027</v>
      </c>
      <c r="AK42">
        <v>1700</v>
      </c>
      <c r="AL42">
        <v>16.44</v>
      </c>
      <c r="AN42">
        <f t="shared" si="31"/>
        <v>1700</v>
      </c>
      <c r="AO42" s="2">
        <f t="shared" si="32"/>
        <v>0.6754</v>
      </c>
    </row>
    <row r="43" spans="1:41" ht="12.75">
      <c r="A43">
        <f t="shared" si="30"/>
        <v>34</v>
      </c>
      <c r="B43" s="1">
        <f t="shared" si="4"/>
        <v>0.31659290771089277</v>
      </c>
      <c r="C43" s="1">
        <f t="shared" si="33"/>
        <v>12.66371630843571</v>
      </c>
      <c r="D43" s="1">
        <f t="shared" si="25"/>
        <v>1203.0530493013923</v>
      </c>
      <c r="E43" s="1">
        <f t="shared" si="5"/>
        <v>0.5593722112100745</v>
      </c>
      <c r="F43" s="1">
        <f t="shared" si="6"/>
        <v>0.046496055309855164</v>
      </c>
      <c r="G43" s="1">
        <f t="shared" si="7"/>
        <v>1.2024936770901822</v>
      </c>
      <c r="H43" s="1">
        <f t="shared" si="8"/>
        <v>14.51</v>
      </c>
      <c r="I43" s="1">
        <f t="shared" si="9"/>
        <v>12.708246877423443</v>
      </c>
      <c r="J43" s="1">
        <f t="shared" si="10"/>
        <v>0.2506</v>
      </c>
      <c r="K43" s="1">
        <f t="shared" si="11"/>
        <v>0.0008608195743979903</v>
      </c>
      <c r="L43" s="3">
        <f t="shared" si="26"/>
        <v>2.341838011071959</v>
      </c>
      <c r="M43" s="3">
        <f t="shared" si="12"/>
        <v>0.005337687722592827</v>
      </c>
      <c r="N43" s="1">
        <f t="shared" si="13"/>
        <v>53.376877225928276</v>
      </c>
      <c r="O43" s="5">
        <f t="shared" si="14"/>
        <v>98361.32489845317</v>
      </c>
      <c r="P43" s="1">
        <f t="shared" si="15"/>
        <v>6.6298755456384955</v>
      </c>
      <c r="Q43" s="1">
        <f t="shared" si="27"/>
        <v>517.6634032792402</v>
      </c>
      <c r="R43" s="8">
        <f t="shared" si="16"/>
        <v>0.7358206791357309</v>
      </c>
      <c r="S43" s="9">
        <f t="shared" si="17"/>
        <v>200.76875575559802</v>
      </c>
      <c r="T43" s="9">
        <f t="shared" si="18"/>
        <v>5031.265019235286</v>
      </c>
      <c r="U43" s="2">
        <f t="shared" si="19"/>
        <v>2.0125060076941144</v>
      </c>
      <c r="V43" s="2">
        <f t="shared" si="20"/>
        <v>597.5106024493181</v>
      </c>
      <c r="W43" s="2">
        <f t="shared" si="21"/>
        <v>11.950212048986362</v>
      </c>
      <c r="X43" s="1">
        <f t="shared" si="22"/>
        <v>567.6634032792402</v>
      </c>
      <c r="AA43" s="1">
        <f t="shared" si="28"/>
        <v>540.8446253178789</v>
      </c>
      <c r="AB43" s="1">
        <f t="shared" si="23"/>
        <v>590.8446253178789</v>
      </c>
      <c r="AC43" s="1">
        <f t="shared" si="24"/>
        <v>0.656493542030866</v>
      </c>
      <c r="AD43" s="1">
        <f t="shared" si="34"/>
        <v>0.054568960397223455</v>
      </c>
      <c r="AE43" s="1">
        <f t="shared" si="35"/>
        <v>1.2023965557593614</v>
      </c>
      <c r="AF43" s="1">
        <f t="shared" si="29"/>
        <v>14.51</v>
      </c>
      <c r="AG43" s="1">
        <f t="shared" si="36"/>
        <v>6.62934007310468</v>
      </c>
      <c r="AK43">
        <v>1800</v>
      </c>
      <c r="AL43">
        <v>16.64</v>
      </c>
      <c r="AN43">
        <f t="shared" si="31"/>
        <v>1750</v>
      </c>
      <c r="AO43" s="2">
        <f t="shared" si="32"/>
        <v>0.6931</v>
      </c>
    </row>
    <row r="44" spans="1:41" ht="12.75">
      <c r="A44">
        <f t="shared" si="30"/>
        <v>35</v>
      </c>
      <c r="B44" s="1">
        <f t="shared" si="4"/>
        <v>0.31225393336676127</v>
      </c>
      <c r="C44" s="1">
        <f t="shared" si="33"/>
        <v>12.490157334670451</v>
      </c>
      <c r="D44" s="1">
        <f t="shared" si="25"/>
        <v>1186.5649467936928</v>
      </c>
      <c r="E44" s="1">
        <f t="shared" si="5"/>
        <v>0.5336942996801859</v>
      </c>
      <c r="F44" s="1">
        <f t="shared" si="6"/>
        <v>0.04497809421408594</v>
      </c>
      <c r="G44" s="1">
        <f t="shared" si="7"/>
        <v>1.1860312524940124</v>
      </c>
      <c r="H44" s="1">
        <f t="shared" si="8"/>
        <v>14.51</v>
      </c>
      <c r="I44" s="1">
        <f t="shared" si="9"/>
        <v>12.606635156795459</v>
      </c>
      <c r="J44" s="1">
        <f t="shared" si="10"/>
        <v>0.2506</v>
      </c>
      <c r="K44" s="1">
        <f t="shared" si="11"/>
        <v>0.000849794791480451</v>
      </c>
      <c r="L44" s="3">
        <f t="shared" si="26"/>
        <v>2.372219764359869</v>
      </c>
      <c r="M44" s="3">
        <f t="shared" si="12"/>
        <v>0.005269326302646779</v>
      </c>
      <c r="N44" s="1">
        <f t="shared" si="13"/>
        <v>52.69326302646779</v>
      </c>
      <c r="O44" s="5">
        <f t="shared" si="14"/>
        <v>99154.13466425278</v>
      </c>
      <c r="P44" s="1">
        <f t="shared" si="15"/>
        <v>6.539110971710613</v>
      </c>
      <c r="Q44" s="1">
        <f t="shared" si="27"/>
        <v>511.0335277336018</v>
      </c>
      <c r="R44" s="8">
        <f t="shared" si="16"/>
        <v>0.7299372550881968</v>
      </c>
      <c r="S44" s="9">
        <f t="shared" si="17"/>
        <v>201.41449000652312</v>
      </c>
      <c r="T44" s="9">
        <f t="shared" si="18"/>
        <v>5047.447119563469</v>
      </c>
      <c r="U44" s="2">
        <f t="shared" si="19"/>
        <v>2.018978847825388</v>
      </c>
      <c r="V44" s="2">
        <f t="shared" si="20"/>
        <v>587.4411481682778</v>
      </c>
      <c r="W44" s="2">
        <f t="shared" si="21"/>
        <v>11.748822963365555</v>
      </c>
      <c r="X44" s="1">
        <f t="shared" si="22"/>
        <v>561.0335277336018</v>
      </c>
      <c r="AA44" s="1">
        <f t="shared" si="28"/>
        <v>547.4739653909836</v>
      </c>
      <c r="AB44" s="1">
        <f t="shared" si="23"/>
        <v>597.4739653909836</v>
      </c>
      <c r="AC44" s="1">
        <f t="shared" si="24"/>
        <v>0.6864568524985675</v>
      </c>
      <c r="AD44" s="1">
        <f t="shared" si="34"/>
        <v>0.0578524466236336</v>
      </c>
      <c r="AE44" s="1">
        <f t="shared" si="35"/>
        <v>1.1858784899411943</v>
      </c>
      <c r="AF44" s="1">
        <f t="shared" si="29"/>
        <v>14.51</v>
      </c>
      <c r="AG44" s="1">
        <f t="shared" si="36"/>
        <v>6.538268724693008</v>
      </c>
      <c r="AK44">
        <v>1900</v>
      </c>
      <c r="AL44">
        <v>16.83</v>
      </c>
      <c r="AN44">
        <f t="shared" si="31"/>
        <v>1800</v>
      </c>
      <c r="AO44" s="2">
        <f t="shared" si="32"/>
        <v>0.7108</v>
      </c>
    </row>
    <row r="45" spans="1:41" ht="12.75">
      <c r="A45">
        <f t="shared" si="30"/>
        <v>36</v>
      </c>
      <c r="B45" s="1">
        <f t="shared" si="4"/>
        <v>0.30785126046985295</v>
      </c>
      <c r="C45" s="1">
        <f t="shared" si="33"/>
        <v>12.314050418794118</v>
      </c>
      <c r="D45" s="1">
        <f t="shared" si="25"/>
        <v>1169.834789785441</v>
      </c>
      <c r="E45" s="1">
        <f t="shared" si="5"/>
        <v>0.5092441063148524</v>
      </c>
      <c r="F45" s="1">
        <f t="shared" si="6"/>
        <v>0.04353128414040863</v>
      </c>
      <c r="G45" s="1">
        <f t="shared" si="7"/>
        <v>1.1693255456791263</v>
      </c>
      <c r="H45" s="1">
        <f t="shared" si="8"/>
        <v>14.51</v>
      </c>
      <c r="I45" s="1">
        <f t="shared" si="9"/>
        <v>12.505701658984307</v>
      </c>
      <c r="J45" s="1">
        <f t="shared" si="10"/>
        <v>0.2506</v>
      </c>
      <c r="K45" s="1">
        <f t="shared" si="11"/>
        <v>0.000838920940464615</v>
      </c>
      <c r="L45" s="3">
        <f t="shared" si="26"/>
        <v>2.4029677920347834</v>
      </c>
      <c r="M45" s="3">
        <f t="shared" si="12"/>
        <v>0.005201900766807723</v>
      </c>
      <c r="N45" s="1">
        <f t="shared" si="13"/>
        <v>52.01900766807723</v>
      </c>
      <c r="O45" s="5">
        <f t="shared" si="14"/>
        <v>99954.40752434541</v>
      </c>
      <c r="P45" s="1">
        <f t="shared" si="15"/>
        <v>6.4470050761082085</v>
      </c>
      <c r="Q45" s="1">
        <f t="shared" si="27"/>
        <v>504.49441676189116</v>
      </c>
      <c r="R45" s="8">
        <f t="shared" si="16"/>
        <v>0.7240931008454201</v>
      </c>
      <c r="S45" s="9">
        <f t="shared" si="17"/>
        <v>202.0631687159907</v>
      </c>
      <c r="T45" s="9">
        <f t="shared" si="18"/>
        <v>5063.703008022727</v>
      </c>
      <c r="U45" s="2">
        <f t="shared" si="19"/>
        <v>2.025481203209091</v>
      </c>
      <c r="V45" s="2">
        <f t="shared" si="20"/>
        <v>577.3075276267654</v>
      </c>
      <c r="W45" s="2">
        <f t="shared" si="21"/>
        <v>11.546150552535307</v>
      </c>
      <c r="X45" s="1">
        <f t="shared" si="22"/>
        <v>554.4944167618912</v>
      </c>
      <c r="AA45" s="1">
        <f t="shared" si="28"/>
        <v>554.0122341156766</v>
      </c>
      <c r="AB45" s="1">
        <f t="shared" si="23"/>
        <v>604.0122341156766</v>
      </c>
      <c r="AC45" s="1">
        <f t="shared" si="24"/>
        <v>0.7170017936547033</v>
      </c>
      <c r="AD45" s="1">
        <f t="shared" si="34"/>
        <v>0.061290859180740245</v>
      </c>
      <c r="AE45" s="1">
        <f t="shared" si="35"/>
        <v>1.1691177879917865</v>
      </c>
      <c r="AF45" s="1">
        <f t="shared" si="29"/>
        <v>14.53</v>
      </c>
      <c r="AG45" s="1">
        <f t="shared" si="36"/>
        <v>6.445859616770703</v>
      </c>
      <c r="AK45">
        <v>2000</v>
      </c>
      <c r="AL45">
        <v>17.01</v>
      </c>
      <c r="AN45">
        <f t="shared" si="31"/>
        <v>1850</v>
      </c>
      <c r="AO45" s="2">
        <f t="shared" si="32"/>
        <v>0.7285</v>
      </c>
    </row>
    <row r="46" spans="1:41" ht="12.75">
      <c r="A46">
        <f t="shared" si="30"/>
        <v>37</v>
      </c>
      <c r="B46" s="1">
        <f t="shared" si="4"/>
        <v>0.30338928375630014</v>
      </c>
      <c r="C46" s="1">
        <f t="shared" si="33"/>
        <v>12.135571350252006</v>
      </c>
      <c r="D46" s="1">
        <f t="shared" si="25"/>
        <v>1152.8792782739404</v>
      </c>
      <c r="E46" s="1">
        <f t="shared" si="5"/>
        <v>0.485970408494845</v>
      </c>
      <c r="F46" s="1">
        <f t="shared" si="6"/>
        <v>0.04215275767836046</v>
      </c>
      <c r="G46" s="1">
        <f t="shared" si="7"/>
        <v>1.1523933078654454</v>
      </c>
      <c r="H46" s="1">
        <f t="shared" si="8"/>
        <v>14.5</v>
      </c>
      <c r="I46" s="1">
        <f t="shared" si="9"/>
        <v>12.405482946012162</v>
      </c>
      <c r="J46" s="1">
        <f t="shared" si="10"/>
        <v>0.2329</v>
      </c>
      <c r="K46" s="1">
        <f t="shared" si="11"/>
        <v>0.0008282002518267831</v>
      </c>
      <c r="L46" s="3">
        <f t="shared" si="26"/>
        <v>2.434073155077502</v>
      </c>
      <c r="M46" s="3">
        <f t="shared" si="12"/>
        <v>0.005135424945599877</v>
      </c>
      <c r="N46" s="1">
        <f t="shared" si="13"/>
        <v>51.35424945599877</v>
      </c>
      <c r="O46" s="5">
        <f t="shared" si="14"/>
        <v>100761.8974158376</v>
      </c>
      <c r="P46" s="1">
        <f t="shared" si="15"/>
        <v>6.358032043395561</v>
      </c>
      <c r="Q46" s="1">
        <f t="shared" si="27"/>
        <v>498.04741168578295</v>
      </c>
      <c r="R46" s="8">
        <f t="shared" si="16"/>
        <v>0.7723465123107615</v>
      </c>
      <c r="S46" s="9">
        <f t="shared" si="17"/>
        <v>208.68430220195026</v>
      </c>
      <c r="T46" s="9">
        <f t="shared" si="18"/>
        <v>4860.257398283421</v>
      </c>
      <c r="U46" s="2">
        <f t="shared" si="19"/>
        <v>1.9441029593133683</v>
      </c>
      <c r="V46" s="2">
        <f t="shared" si="20"/>
        <v>592.7635171505812</v>
      </c>
      <c r="W46" s="2">
        <f t="shared" si="21"/>
        <v>11.855270343011624</v>
      </c>
      <c r="X46" s="1">
        <f t="shared" si="22"/>
        <v>548.0474116857829</v>
      </c>
      <c r="AA46" s="1">
        <f t="shared" si="28"/>
        <v>560.4580937324473</v>
      </c>
      <c r="AB46" s="1">
        <f t="shared" si="23"/>
        <v>610.4580937324473</v>
      </c>
      <c r="AC46" s="1">
        <f t="shared" si="24"/>
        <v>0.7481018451278493</v>
      </c>
      <c r="AD46" s="1">
        <f t="shared" si="34"/>
        <v>0.06488986828246987</v>
      </c>
      <c r="AE46" s="1">
        <f t="shared" si="35"/>
        <v>1.1521311764288125</v>
      </c>
      <c r="AF46" s="1">
        <f t="shared" si="29"/>
        <v>14.53</v>
      </c>
      <c r="AG46" s="1">
        <f t="shared" si="36"/>
        <v>6.356585800986552</v>
      </c>
      <c r="AK46">
        <v>2100</v>
      </c>
      <c r="AL46">
        <v>17.18</v>
      </c>
      <c r="AN46">
        <f t="shared" si="31"/>
        <v>1900</v>
      </c>
      <c r="AO46" s="2">
        <f t="shared" si="32"/>
        <v>0.7462</v>
      </c>
    </row>
    <row r="47" spans="1:41" ht="12.75">
      <c r="A47">
        <f t="shared" si="30"/>
        <v>38</v>
      </c>
      <c r="B47" s="1">
        <f t="shared" si="4"/>
        <v>0.29887240577595275</v>
      </c>
      <c r="C47" s="1">
        <f t="shared" si="33"/>
        <v>11.95489623103811</v>
      </c>
      <c r="D47" s="1">
        <f t="shared" si="25"/>
        <v>1135.7151419486202</v>
      </c>
      <c r="E47" s="1">
        <f t="shared" si="5"/>
        <v>0.463808373191298</v>
      </c>
      <c r="F47" s="1">
        <f t="shared" si="6"/>
        <v>0.040838442322386564</v>
      </c>
      <c r="G47" s="1">
        <f t="shared" si="7"/>
        <v>1.1352513335754288</v>
      </c>
      <c r="H47" s="1">
        <f t="shared" si="8"/>
        <v>14.5</v>
      </c>
      <c r="I47" s="1">
        <f t="shared" si="9"/>
        <v>12.305946201820733</v>
      </c>
      <c r="J47" s="1">
        <f t="shared" si="10"/>
        <v>0.2329</v>
      </c>
      <c r="K47" s="1">
        <f t="shared" si="11"/>
        <v>0.0008176275159468001</v>
      </c>
      <c r="L47" s="3">
        <f t="shared" si="26"/>
        <v>2.4655481385868216</v>
      </c>
      <c r="M47" s="3">
        <f t="shared" si="12"/>
        <v>0.005069866535708618</v>
      </c>
      <c r="N47" s="1">
        <f t="shared" si="13"/>
        <v>50.698665357086185</v>
      </c>
      <c r="O47" s="5">
        <f t="shared" si="14"/>
        <v>101576.91082828364</v>
      </c>
      <c r="P47" s="1">
        <f t="shared" si="15"/>
        <v>6.263455633519608</v>
      </c>
      <c r="Q47" s="1">
        <f t="shared" si="27"/>
        <v>491.6893796423874</v>
      </c>
      <c r="R47" s="8">
        <f t="shared" si="16"/>
        <v>0.7661495059098353</v>
      </c>
      <c r="S47" s="9">
        <f t="shared" si="17"/>
        <v>209.3578487365969</v>
      </c>
      <c r="T47" s="9">
        <f t="shared" si="18"/>
        <v>4875.944297075342</v>
      </c>
      <c r="U47" s="2">
        <f t="shared" si="19"/>
        <v>1.9503777188301368</v>
      </c>
      <c r="V47" s="2">
        <f t="shared" si="20"/>
        <v>582.0674234611171</v>
      </c>
      <c r="W47" s="2">
        <f t="shared" si="21"/>
        <v>11.641348469222342</v>
      </c>
      <c r="X47" s="1">
        <f t="shared" si="22"/>
        <v>541.6893796423874</v>
      </c>
      <c r="AA47" s="1">
        <f t="shared" si="28"/>
        <v>566.8146795334338</v>
      </c>
      <c r="AB47" s="1">
        <f t="shared" si="23"/>
        <v>616.8146795334338</v>
      </c>
      <c r="AC47" s="1">
        <f t="shared" si="24"/>
        <v>0.7797512951987718</v>
      </c>
      <c r="AD47" s="1">
        <f t="shared" si="34"/>
        <v>0.06865729498515816</v>
      </c>
      <c r="AE47" s="1">
        <f t="shared" si="35"/>
        <v>1.1349353906534214</v>
      </c>
      <c r="AF47" s="1">
        <f t="shared" si="29"/>
        <v>14.53</v>
      </c>
      <c r="AG47" s="1">
        <f t="shared" si="36"/>
        <v>6.261712500156807</v>
      </c>
      <c r="AK47">
        <v>2200</v>
      </c>
      <c r="AL47">
        <v>17.35</v>
      </c>
      <c r="AN47">
        <f t="shared" si="31"/>
        <v>1950</v>
      </c>
      <c r="AO47" s="2">
        <f t="shared" si="32"/>
        <v>0.7639</v>
      </c>
    </row>
    <row r="48" spans="1:46" ht="12.75">
      <c r="A48">
        <f t="shared" si="30"/>
        <v>39</v>
      </c>
      <c r="B48" s="1">
        <f t="shared" si="4"/>
        <v>0.2943050297883251</v>
      </c>
      <c r="C48" s="1">
        <f t="shared" si="33"/>
        <v>11.772201191533005</v>
      </c>
      <c r="D48" s="1">
        <f t="shared" si="25"/>
        <v>1118.3591131956355</v>
      </c>
      <c r="E48" s="1">
        <f t="shared" si="5"/>
        <v>0.44272585006564613</v>
      </c>
      <c r="F48" s="1">
        <f t="shared" si="6"/>
        <v>0.03958709191366868</v>
      </c>
      <c r="G48" s="1">
        <f t="shared" si="7"/>
        <v>1.1179163873455698</v>
      </c>
      <c r="H48" s="1">
        <f t="shared" si="8"/>
        <v>14.5</v>
      </c>
      <c r="I48" s="1">
        <f t="shared" si="9"/>
        <v>12.207195768952307</v>
      </c>
      <c r="J48" s="1">
        <f t="shared" si="10"/>
        <v>0.2329</v>
      </c>
      <c r="K48" s="1">
        <f t="shared" si="11"/>
        <v>0.0008072120506491719</v>
      </c>
      <c r="L48" s="3">
        <f t="shared" si="26"/>
        <v>2.4973611312898303</v>
      </c>
      <c r="M48" s="3">
        <f t="shared" si="12"/>
        <v>0.005005283314209361</v>
      </c>
      <c r="N48" s="1">
        <f t="shared" si="13"/>
        <v>50.05283314209361</v>
      </c>
      <c r="O48" s="5">
        <f t="shared" si="14"/>
        <v>102398.61993360025</v>
      </c>
      <c r="P48" s="1">
        <f t="shared" si="15"/>
        <v>6.167814550872109</v>
      </c>
      <c r="Q48" s="1">
        <f t="shared" si="27"/>
        <v>485.4259240088678</v>
      </c>
      <c r="R48" s="8">
        <f t="shared" si="16"/>
        <v>0.7600014540567129</v>
      </c>
      <c r="S48" s="9">
        <f t="shared" si="17"/>
        <v>210.03365407701824</v>
      </c>
      <c r="T48" s="9">
        <f t="shared" si="18"/>
        <v>4891.683803453755</v>
      </c>
      <c r="U48" s="2">
        <f t="shared" si="19"/>
        <v>1.956673521381502</v>
      </c>
      <c r="V48" s="2">
        <f t="shared" si="20"/>
        <v>571.3351640575527</v>
      </c>
      <c r="W48" s="2">
        <f t="shared" si="21"/>
        <v>11.426703281151054</v>
      </c>
      <c r="X48" s="1">
        <f t="shared" si="22"/>
        <v>535.4259240088678</v>
      </c>
      <c r="AA48" s="1">
        <f t="shared" si="28"/>
        <v>573.0763920335907</v>
      </c>
      <c r="AB48" s="1">
        <f t="shared" si="23"/>
        <v>623.0763920335907</v>
      </c>
      <c r="AC48" s="1">
        <f t="shared" si="24"/>
        <v>0.8118998980364538</v>
      </c>
      <c r="AD48" s="1">
        <f t="shared" si="34"/>
        <v>0.07259742317621973</v>
      </c>
      <c r="AE48" s="1">
        <f t="shared" si="35"/>
        <v>1.117547213297599</v>
      </c>
      <c r="AF48" s="1">
        <f t="shared" si="29"/>
        <v>14.53</v>
      </c>
      <c r="AG48" s="1">
        <f t="shared" si="36"/>
        <v>6.165777728538477</v>
      </c>
      <c r="AK48">
        <v>2300</v>
      </c>
      <c r="AL48">
        <v>17.5</v>
      </c>
      <c r="AN48">
        <f t="shared" si="31"/>
        <v>2000</v>
      </c>
      <c r="AO48" s="2">
        <f>$AQ$49*(AN48^2)+$AQ$50*AN48+$AQ$51</f>
        <v>0.8205</v>
      </c>
      <c r="AR48" s="6"/>
      <c r="AS48" s="6"/>
      <c r="AT48" s="6"/>
    </row>
    <row r="49" spans="1:46" ht="12.75">
      <c r="A49">
        <f t="shared" si="30"/>
        <v>40</v>
      </c>
      <c r="B49" s="1">
        <f t="shared" si="4"/>
        <v>0.28969155276148273</v>
      </c>
      <c r="C49" s="1">
        <f t="shared" si="33"/>
        <v>11.58766211045931</v>
      </c>
      <c r="D49" s="1">
        <f t="shared" si="25"/>
        <v>1100.8279004936342</v>
      </c>
      <c r="E49" s="1">
        <f t="shared" si="5"/>
        <v>0.4226758023266265</v>
      </c>
      <c r="F49" s="1">
        <f t="shared" si="6"/>
        <v>0.038396174564351966</v>
      </c>
      <c r="G49" s="1">
        <f t="shared" si="7"/>
        <v>1.1004052246913074</v>
      </c>
      <c r="H49" s="1">
        <f t="shared" si="8"/>
        <v>14.5</v>
      </c>
      <c r="I49" s="1">
        <f t="shared" si="9"/>
        <v>12.109266493195916</v>
      </c>
      <c r="J49" s="1">
        <f t="shared" si="10"/>
        <v>0.2329</v>
      </c>
      <c r="K49" s="1">
        <f t="shared" si="11"/>
        <v>0.0007969556263722881</v>
      </c>
      <c r="L49" s="3">
        <f t="shared" si="26"/>
        <v>2.5295009324123856</v>
      </c>
      <c r="M49" s="3">
        <f t="shared" si="12"/>
        <v>0.004941686259067218</v>
      </c>
      <c r="N49" s="1">
        <f t="shared" si="13"/>
        <v>49.41686259067218</v>
      </c>
      <c r="O49" s="5">
        <f t="shared" si="14"/>
        <v>103226.73142112808</v>
      </c>
      <c r="P49" s="1">
        <f t="shared" si="15"/>
        <v>6.071201239676178</v>
      </c>
      <c r="Q49" s="1">
        <f t="shared" si="27"/>
        <v>479.2581094579957</v>
      </c>
      <c r="R49" s="8">
        <f t="shared" si="16"/>
        <v>0.7539045261972555</v>
      </c>
      <c r="S49" s="9">
        <f t="shared" si="17"/>
        <v>210.71144098717664</v>
      </c>
      <c r="T49" s="9">
        <f t="shared" si="18"/>
        <v>4907.469460591345</v>
      </c>
      <c r="U49" s="2">
        <f t="shared" si="19"/>
        <v>1.962987784236538</v>
      </c>
      <c r="V49" s="2">
        <f t="shared" si="20"/>
        <v>560.5767053304851</v>
      </c>
      <c r="W49" s="2">
        <f t="shared" si="21"/>
        <v>11.211534106609701</v>
      </c>
      <c r="X49" s="1">
        <f t="shared" si="22"/>
        <v>529.2581094579957</v>
      </c>
      <c r="AA49" s="1">
        <f t="shared" si="28"/>
        <v>579.2421697621292</v>
      </c>
      <c r="AB49" s="1">
        <f t="shared" si="23"/>
        <v>629.2421697621292</v>
      </c>
      <c r="AC49" s="1">
        <f t="shared" si="24"/>
        <v>0.8445173589660472</v>
      </c>
      <c r="AD49" s="1">
        <f t="shared" si="34"/>
        <v>0.07671656564912172</v>
      </c>
      <c r="AE49" s="1">
        <f t="shared" si="35"/>
        <v>1.0999833831346681</v>
      </c>
      <c r="AF49" s="1">
        <f t="shared" si="29"/>
        <v>14.53</v>
      </c>
      <c r="AG49" s="1">
        <f t="shared" si="36"/>
        <v>6.068873837984376</v>
      </c>
      <c r="AK49">
        <v>2400</v>
      </c>
      <c r="AL49">
        <v>17.65</v>
      </c>
      <c r="AN49">
        <f t="shared" si="31"/>
        <v>2050</v>
      </c>
      <c r="AO49" s="2">
        <f aca="true" t="shared" si="37" ref="AO49:AO88">$AQ$49*(AN49^2)+$AQ$50*AN49+$AQ$51</f>
        <v>0.8273406250000006</v>
      </c>
      <c r="AP49" t="s">
        <v>48</v>
      </c>
      <c r="AQ49" s="6">
        <f>AR49*($A$3^2)+AS49*$A$3+AT49</f>
        <v>1.05625E-06</v>
      </c>
      <c r="AR49" s="6">
        <f>2.43*0.00000000001</f>
        <v>2.43E-11</v>
      </c>
      <c r="AS49" s="6">
        <f>-9.29*0.000000001</f>
        <v>-9.289999999999999E-09</v>
      </c>
      <c r="AT49" s="6">
        <f>1.46*10^-6</f>
        <v>1.46E-06</v>
      </c>
    </row>
    <row r="50" spans="1:46" ht="12.75">
      <c r="A50">
        <f t="shared" si="30"/>
        <v>41</v>
      </c>
      <c r="B50" s="1">
        <f t="shared" si="4"/>
        <v>0.28503635848900727</v>
      </c>
      <c r="C50" s="1">
        <f t="shared" si="33"/>
        <v>11.40145433956029</v>
      </c>
      <c r="D50" s="1">
        <f t="shared" si="25"/>
        <v>1083.1381622582276</v>
      </c>
      <c r="E50" s="1">
        <f t="shared" si="5"/>
        <v>0.4036126536317994</v>
      </c>
      <c r="F50" s="1">
        <f t="shared" si="6"/>
        <v>0.03726326591524668</v>
      </c>
      <c r="G50" s="1">
        <f t="shared" si="7"/>
        <v>1.0827345496045957</v>
      </c>
      <c r="H50" s="1">
        <f t="shared" si="8"/>
        <v>14.5</v>
      </c>
      <c r="I50" s="1">
        <f t="shared" si="9"/>
        <v>12.012192550210568</v>
      </c>
      <c r="J50" s="1">
        <f t="shared" si="10"/>
        <v>0.2329</v>
      </c>
      <c r="K50" s="1">
        <f t="shared" si="11"/>
        <v>0.0007868598598295576</v>
      </c>
      <c r="L50" s="3">
        <f t="shared" si="26"/>
        <v>2.5619555691106997</v>
      </c>
      <c r="M50" s="3">
        <f t="shared" si="12"/>
        <v>0.0048790853950441354</v>
      </c>
      <c r="N50" s="1">
        <f t="shared" si="13"/>
        <v>48.79085395044135</v>
      </c>
      <c r="O50" s="5">
        <f t="shared" si="14"/>
        <v>104060.93598442094</v>
      </c>
      <c r="P50" s="1">
        <f t="shared" si="15"/>
        <v>5.9737078598874245</v>
      </c>
      <c r="Q50" s="1">
        <f t="shared" si="27"/>
        <v>473.18690821831956</v>
      </c>
      <c r="R50" s="8">
        <f t="shared" si="16"/>
        <v>0.7478608500560465</v>
      </c>
      <c r="S50" s="9">
        <f t="shared" si="17"/>
        <v>211.3909243748151</v>
      </c>
      <c r="T50" s="9">
        <f t="shared" si="18"/>
        <v>4923.294628689444</v>
      </c>
      <c r="U50" s="2">
        <f t="shared" si="19"/>
        <v>1.9693178514757776</v>
      </c>
      <c r="V50" s="2">
        <f t="shared" si="20"/>
        <v>549.801825435752</v>
      </c>
      <c r="W50" s="2">
        <f t="shared" si="21"/>
        <v>10.99603650871504</v>
      </c>
      <c r="X50" s="1">
        <f t="shared" si="22"/>
        <v>523.1869082183196</v>
      </c>
      <c r="AA50" s="1">
        <f t="shared" si="28"/>
        <v>585.3110436001135</v>
      </c>
      <c r="AB50" s="1">
        <f t="shared" si="23"/>
        <v>635.3110436001135</v>
      </c>
      <c r="AC50" s="1">
        <f t="shared" si="24"/>
        <v>0.8775723273509383</v>
      </c>
      <c r="AD50" s="1">
        <f t="shared" si="34"/>
        <v>0.08102127299450824</v>
      </c>
      <c r="AE50" s="1">
        <f t="shared" si="35"/>
        <v>1.0822605899308766</v>
      </c>
      <c r="AF50" s="1">
        <f t="shared" si="29"/>
        <v>14.53</v>
      </c>
      <c r="AG50" s="1">
        <f t="shared" si="36"/>
        <v>5.971092909963456</v>
      </c>
      <c r="AK50">
        <v>2500</v>
      </c>
      <c r="AL50">
        <v>17.8</v>
      </c>
      <c r="AN50">
        <f t="shared" si="31"/>
        <v>2100</v>
      </c>
      <c r="AO50" s="2">
        <f t="shared" si="37"/>
        <v>0.8394625000000007</v>
      </c>
      <c r="AP50" t="s">
        <v>49</v>
      </c>
      <c r="AQ50" s="6">
        <f>AR50*($A$3)^2+AS50*$A$3+AT50</f>
        <v>-0.004141</v>
      </c>
      <c r="AR50" s="6">
        <f>-1.04*0.0000001</f>
        <v>-1.04E-07</v>
      </c>
      <c r="AS50" s="6">
        <f>3.98*0.00001</f>
        <v>3.9800000000000005E-05</v>
      </c>
      <c r="AT50" s="6">
        <v>-0.005871</v>
      </c>
    </row>
    <row r="51" spans="1:46" ht="12.75">
      <c r="A51">
        <f t="shared" si="30"/>
        <v>42</v>
      </c>
      <c r="B51" s="1">
        <f t="shared" si="4"/>
        <v>0.2803438108396206</v>
      </c>
      <c r="C51" s="1">
        <f t="shared" si="33"/>
        <v>11.213752433584824</v>
      </c>
      <c r="D51" s="1">
        <f t="shared" si="25"/>
        <v>1065.3064811905583</v>
      </c>
      <c r="E51" s="1">
        <f t="shared" si="5"/>
        <v>0.3854922958126026</v>
      </c>
      <c r="F51" s="1">
        <f t="shared" si="6"/>
        <v>0.03618604623354836</v>
      </c>
      <c r="G51" s="1">
        <f t="shared" si="7"/>
        <v>1.0649209888947457</v>
      </c>
      <c r="H51" s="1">
        <f t="shared" si="8"/>
        <v>14.5</v>
      </c>
      <c r="I51" s="1">
        <f t="shared" si="9"/>
        <v>11.916007401316518</v>
      </c>
      <c r="J51" s="1">
        <f t="shared" si="10"/>
        <v>0.2329</v>
      </c>
      <c r="K51" s="1">
        <f t="shared" si="11"/>
        <v>0.0007769262144821147</v>
      </c>
      <c r="L51" s="3">
        <f t="shared" si="26"/>
        <v>2.594712293681277</v>
      </c>
      <c r="M51" s="3">
        <f t="shared" si="12"/>
        <v>0.00481748979663001</v>
      </c>
      <c r="N51" s="1">
        <f t="shared" si="13"/>
        <v>48.174897966300094</v>
      </c>
      <c r="O51" s="5">
        <f t="shared" si="14"/>
        <v>104900.9083245363</v>
      </c>
      <c r="P51" s="1">
        <f t="shared" si="15"/>
        <v>5.875426145626183</v>
      </c>
      <c r="Q51" s="1">
        <f t="shared" si="27"/>
        <v>467.2132003584321</v>
      </c>
      <c r="R51" s="8">
        <f t="shared" si="16"/>
        <v>0.7418725088840253</v>
      </c>
      <c r="S51" s="9">
        <f t="shared" si="17"/>
        <v>212.07181154006383</v>
      </c>
      <c r="T51" s="9">
        <f t="shared" si="18"/>
        <v>4939.152490768087</v>
      </c>
      <c r="U51" s="2">
        <f t="shared" si="19"/>
        <v>1.9756609963072347</v>
      </c>
      <c r="V51" s="2">
        <f t="shared" si="20"/>
        <v>539.0201005563305</v>
      </c>
      <c r="W51" s="2">
        <f t="shared" si="21"/>
        <v>10.78040201112661</v>
      </c>
      <c r="X51" s="1">
        <f t="shared" si="22"/>
        <v>517.2132003584321</v>
      </c>
      <c r="AA51" s="1">
        <f t="shared" si="28"/>
        <v>591.282136510077</v>
      </c>
      <c r="AB51" s="1">
        <f t="shared" si="23"/>
        <v>641.282136510077</v>
      </c>
      <c r="AC51" s="1">
        <f t="shared" si="24"/>
        <v>0.9110325013910895</v>
      </c>
      <c r="AD51" s="1">
        <f t="shared" si="34"/>
        <v>0.0855183477690799</v>
      </c>
      <c r="AE51" s="1">
        <f t="shared" si="35"/>
        <v>1.0643954486891674</v>
      </c>
      <c r="AF51" s="1">
        <f t="shared" si="29"/>
        <v>14.53</v>
      </c>
      <c r="AG51" s="1">
        <f t="shared" si="36"/>
        <v>5.872526613457475</v>
      </c>
      <c r="AK51">
        <v>2600</v>
      </c>
      <c r="AL51">
        <v>17.93</v>
      </c>
      <c r="AN51">
        <f t="shared" si="31"/>
        <v>2150</v>
      </c>
      <c r="AO51" s="2">
        <f t="shared" si="37"/>
        <v>0.8568656249999993</v>
      </c>
      <c r="AP51" t="s">
        <v>50</v>
      </c>
      <c r="AQ51" s="6">
        <f>AR51*($A$3)^2+AS51*$A$3+AT51</f>
        <v>4.8774999999999995</v>
      </c>
      <c r="AR51" s="6">
        <f>1.11*0.0001</f>
        <v>0.00011100000000000001</v>
      </c>
      <c r="AS51" s="6">
        <f>-4.24*0.01</f>
        <v>-0.0424</v>
      </c>
      <c r="AT51" s="6">
        <v>6.72</v>
      </c>
    </row>
    <row r="52" spans="1:46" ht="12.75">
      <c r="A52">
        <f t="shared" si="30"/>
        <v>43</v>
      </c>
      <c r="B52" s="1">
        <f t="shared" si="4"/>
        <v>0.2756182471534567</v>
      </c>
      <c r="C52" s="1">
        <f t="shared" si="33"/>
        <v>11.024729886138267</v>
      </c>
      <c r="D52" s="1">
        <f t="shared" si="25"/>
        <v>1047.3493391831355</v>
      </c>
      <c r="E52" s="1">
        <f t="shared" si="5"/>
        <v>0.368272091170725</v>
      </c>
      <c r="F52" s="1">
        <f t="shared" si="6"/>
        <v>0.035162297563289945</v>
      </c>
      <c r="G52" s="1">
        <f t="shared" si="7"/>
        <v>1.0469810670919648</v>
      </c>
      <c r="H52" s="1">
        <f t="shared" si="8"/>
        <v>14.5</v>
      </c>
      <c r="I52" s="1">
        <f t="shared" si="9"/>
        <v>11.820743749722423</v>
      </c>
      <c r="J52" s="1">
        <f t="shared" si="10"/>
        <v>0.2329</v>
      </c>
      <c r="K52" s="1">
        <f t="shared" si="11"/>
        <v>0.0007671560012469394</v>
      </c>
      <c r="L52" s="3">
        <f t="shared" si="26"/>
        <v>2.6277575834945504</v>
      </c>
      <c r="M52" s="3">
        <f t="shared" si="12"/>
        <v>0.004756907592433525</v>
      </c>
      <c r="N52" s="1">
        <f t="shared" si="13"/>
        <v>47.56907592433525</v>
      </c>
      <c r="O52" s="5">
        <f t="shared" si="14"/>
        <v>105746.30720925261</v>
      </c>
      <c r="P52" s="1">
        <f t="shared" si="15"/>
        <v>5.776447266714288</v>
      </c>
      <c r="Q52" s="1">
        <f t="shared" si="27"/>
        <v>461.3377742128059</v>
      </c>
      <c r="R52" s="8">
        <f t="shared" si="16"/>
        <v>0.7359415387332553</v>
      </c>
      <c r="S52" s="9">
        <f t="shared" si="17"/>
        <v>212.7538024585878</v>
      </c>
      <c r="T52" s="9">
        <f t="shared" si="18"/>
        <v>4955.03605926051</v>
      </c>
      <c r="U52" s="2">
        <f t="shared" si="19"/>
        <v>1.982014423704204</v>
      </c>
      <c r="V52" s="2">
        <f t="shared" si="20"/>
        <v>528.2408919786027</v>
      </c>
      <c r="W52" s="2">
        <f t="shared" si="21"/>
        <v>10.564817839572054</v>
      </c>
      <c r="X52" s="1">
        <f t="shared" si="22"/>
        <v>511.3377742128059</v>
      </c>
      <c r="AA52" s="1">
        <f t="shared" si="28"/>
        <v>597.1546631235344</v>
      </c>
      <c r="AB52" s="1">
        <f t="shared" si="23"/>
        <v>647.1546631235344</v>
      </c>
      <c r="AC52" s="1">
        <f t="shared" si="24"/>
        <v>0.9448647358906326</v>
      </c>
      <c r="AD52" s="1">
        <f t="shared" si="34"/>
        <v>0.0902148596023907</v>
      </c>
      <c r="AE52" s="1">
        <f t="shared" si="35"/>
        <v>1.046404474447245</v>
      </c>
      <c r="AF52" s="1">
        <f t="shared" si="29"/>
        <v>14.53</v>
      </c>
      <c r="AG52" s="1">
        <f t="shared" si="36"/>
        <v>5.773266065915834</v>
      </c>
      <c r="AK52">
        <v>2700</v>
      </c>
      <c r="AL52">
        <v>18.06</v>
      </c>
      <c r="AN52">
        <f t="shared" si="31"/>
        <v>2200</v>
      </c>
      <c r="AO52" s="2">
        <f t="shared" si="37"/>
        <v>0.8795500000000009</v>
      </c>
      <c r="AR52" s="6"/>
      <c r="AS52" s="6"/>
      <c r="AT52" s="6"/>
    </row>
    <row r="53" spans="1:46" ht="12.75">
      <c r="A53">
        <f t="shared" si="30"/>
        <v>44</v>
      </c>
      <c r="B53" s="1">
        <f t="shared" si="4"/>
        <v>0.270863971798338</v>
      </c>
      <c r="C53" s="1">
        <f t="shared" si="33"/>
        <v>10.83455887193352</v>
      </c>
      <c r="D53" s="1">
        <f t="shared" si="25"/>
        <v>1029.2830928336846</v>
      </c>
      <c r="E53" s="1">
        <f t="shared" si="5"/>
        <v>0.3519108697433389</v>
      </c>
      <c r="F53" s="1">
        <f t="shared" si="6"/>
        <v>0.034189900931385644</v>
      </c>
      <c r="G53" s="1">
        <f t="shared" si="7"/>
        <v>1.0289311819639413</v>
      </c>
      <c r="H53" s="1">
        <f t="shared" si="8"/>
        <v>14.5</v>
      </c>
      <c r="I53" s="1">
        <f t="shared" si="9"/>
        <v>11.726433497304937</v>
      </c>
      <c r="J53" s="1">
        <f t="shared" si="10"/>
        <v>0.2329</v>
      </c>
      <c r="K53" s="1">
        <f t="shared" si="11"/>
        <v>0.000757550379435225</v>
      </c>
      <c r="L53" s="3">
        <f t="shared" si="26"/>
        <v>2.661077143810435</v>
      </c>
      <c r="M53" s="3">
        <f t="shared" si="12"/>
        <v>0.004697345971000702</v>
      </c>
      <c r="N53" s="1">
        <f t="shared" si="13"/>
        <v>46.97345971000702</v>
      </c>
      <c r="O53" s="5">
        <f t="shared" si="14"/>
        <v>106596.77559142644</v>
      </c>
      <c r="P53" s="1">
        <f t="shared" si="15"/>
        <v>5.676861693594158</v>
      </c>
      <c r="Q53" s="1">
        <f t="shared" si="27"/>
        <v>455.56132694609164</v>
      </c>
      <c r="R53" s="8">
        <f t="shared" si="16"/>
        <v>0.7300699257660866</v>
      </c>
      <c r="S53" s="9">
        <f t="shared" si="17"/>
        <v>213.43659010000573</v>
      </c>
      <c r="T53" s="9">
        <f t="shared" si="18"/>
        <v>4970.9381834291335</v>
      </c>
      <c r="U53" s="2">
        <f t="shared" si="19"/>
        <v>1.9883752733716535</v>
      </c>
      <c r="V53" s="2">
        <f t="shared" si="20"/>
        <v>517.473334004602</v>
      </c>
      <c r="W53" s="2">
        <f t="shared" si="21"/>
        <v>10.34946668009204</v>
      </c>
      <c r="X53" s="1">
        <f t="shared" si="22"/>
        <v>505.56132694609164</v>
      </c>
      <c r="AA53" s="1">
        <f t="shared" si="28"/>
        <v>602.9279291894502</v>
      </c>
      <c r="AB53" s="1">
        <f t="shared" si="23"/>
        <v>652.9279291894502</v>
      </c>
      <c r="AC53" s="1">
        <f t="shared" si="24"/>
        <v>0.979035152372656</v>
      </c>
      <c r="AD53" s="1">
        <f t="shared" si="34"/>
        <v>0.09511816129003997</v>
      </c>
      <c r="AE53" s="1">
        <f t="shared" si="35"/>
        <v>1.0283040576813118</v>
      </c>
      <c r="AF53" s="1">
        <f t="shared" si="29"/>
        <v>14.55</v>
      </c>
      <c r="AG53" s="1">
        <f t="shared" si="36"/>
        <v>5.673401697552065</v>
      </c>
      <c r="AK53">
        <v>2800</v>
      </c>
      <c r="AL53">
        <v>18.17</v>
      </c>
      <c r="AN53">
        <f t="shared" si="31"/>
        <v>2250</v>
      </c>
      <c r="AO53" s="2">
        <f t="shared" si="37"/>
        <v>0.9075156250000003</v>
      </c>
      <c r="AR53" s="6"/>
      <c r="AS53" s="6"/>
      <c r="AT53" s="6"/>
    </row>
    <row r="54" spans="1:46" ht="12.75">
      <c r="A54">
        <f t="shared" si="30"/>
        <v>45</v>
      </c>
      <c r="B54" s="1">
        <f t="shared" si="4"/>
        <v>0.2660852498987548</v>
      </c>
      <c r="C54" s="1">
        <f t="shared" si="33"/>
        <v>10.643409995950194</v>
      </c>
      <c r="D54" s="1">
        <f t="shared" si="25"/>
        <v>1011.1239496152684</v>
      </c>
      <c r="E54" s="1">
        <f t="shared" si="5"/>
        <v>0.33636892193142937</v>
      </c>
      <c r="F54" s="1">
        <f t="shared" si="6"/>
        <v>0.03326683361218151</v>
      </c>
      <c r="G54" s="1">
        <f t="shared" si="7"/>
        <v>1.010787580693337</v>
      </c>
      <c r="H54" s="1">
        <f t="shared" si="8"/>
        <v>14.48</v>
      </c>
      <c r="I54" s="1">
        <f t="shared" si="9"/>
        <v>11.633107702061789</v>
      </c>
      <c r="J54" s="1">
        <f t="shared" si="10"/>
        <v>0.2152</v>
      </c>
      <c r="K54" s="1">
        <f t="shared" si="11"/>
        <v>0.0007481103579153727</v>
      </c>
      <c r="L54" s="3">
        <f t="shared" si="26"/>
        <v>2.6946559136239645</v>
      </c>
      <c r="M54" s="3">
        <f t="shared" si="12"/>
        <v>0.004638811188026271</v>
      </c>
      <c r="N54" s="1">
        <f t="shared" si="13"/>
        <v>46.38811188026271</v>
      </c>
      <c r="O54" s="5">
        <f t="shared" si="14"/>
        <v>107451.94078951549</v>
      </c>
      <c r="P54" s="1">
        <f t="shared" si="15"/>
        <v>5.584461771786391</v>
      </c>
      <c r="Q54" s="1">
        <f t="shared" si="27"/>
        <v>449.8844652524975</v>
      </c>
      <c r="R54" s="8">
        <f t="shared" si="16"/>
        <v>0.7827481390606631</v>
      </c>
      <c r="S54" s="9">
        <f t="shared" si="17"/>
        <v>220.87576404159458</v>
      </c>
      <c r="T54" s="9">
        <f t="shared" si="18"/>
        <v>4753.246442175115</v>
      </c>
      <c r="U54" s="2">
        <f t="shared" si="19"/>
        <v>1.901298576870046</v>
      </c>
      <c r="V54" s="2">
        <f t="shared" si="20"/>
        <v>531.6301148014926</v>
      </c>
      <c r="W54" s="2">
        <f t="shared" si="21"/>
        <v>10.632602296029852</v>
      </c>
      <c r="X54" s="1">
        <f t="shared" si="22"/>
        <v>499.8844652524975</v>
      </c>
      <c r="AA54" s="1">
        <f t="shared" si="28"/>
        <v>608.6013308870023</v>
      </c>
      <c r="AB54" s="1">
        <f t="shared" si="23"/>
        <v>658.6013308870023</v>
      </c>
      <c r="AC54" s="1">
        <f t="shared" si="24"/>
        <v>1.013509250916815</v>
      </c>
      <c r="AD54" s="1">
        <f t="shared" si="34"/>
        <v>0.10023590592453618</v>
      </c>
      <c r="AE54" s="1">
        <f t="shared" si="35"/>
        <v>1.0101104403643515</v>
      </c>
      <c r="AF54" s="1">
        <f t="shared" si="29"/>
        <v>14.55</v>
      </c>
      <c r="AG54" s="1">
        <f t="shared" si="36"/>
        <v>5.5807206649964165</v>
      </c>
      <c r="AK54">
        <v>2900</v>
      </c>
      <c r="AL54">
        <v>18.28</v>
      </c>
      <c r="AN54">
        <f t="shared" si="31"/>
        <v>2300</v>
      </c>
      <c r="AO54" s="2">
        <f t="shared" si="37"/>
        <v>0.9407625</v>
      </c>
      <c r="AR54" s="6"/>
      <c r="AS54" s="6"/>
      <c r="AT54" s="6"/>
    </row>
    <row r="55" spans="1:41" ht="12.75">
      <c r="A55">
        <f t="shared" si="30"/>
        <v>46</v>
      </c>
      <c r="B55" s="1">
        <f t="shared" si="4"/>
        <v>0.26128630124955315</v>
      </c>
      <c r="C55" s="1">
        <f t="shared" si="33"/>
        <v>10.451452049982127</v>
      </c>
      <c r="D55" s="1">
        <f t="shared" si="25"/>
        <v>992.887944748302</v>
      </c>
      <c r="E55" s="1">
        <f t="shared" si="5"/>
        <v>0.32158794111635525</v>
      </c>
      <c r="F55" s="1">
        <f t="shared" si="6"/>
        <v>0.03238914751834136</v>
      </c>
      <c r="G55" s="1">
        <f t="shared" si="7"/>
        <v>0.9925663568071855</v>
      </c>
      <c r="H55" s="1">
        <f t="shared" si="8"/>
        <v>14.48</v>
      </c>
      <c r="I55" s="1">
        <f t="shared" si="9"/>
        <v>11.54066859673585</v>
      </c>
      <c r="J55" s="1">
        <f t="shared" si="10"/>
        <v>0.2152</v>
      </c>
      <c r="K55" s="1">
        <f t="shared" si="11"/>
        <v>0.000738823987708055</v>
      </c>
      <c r="L55" s="3">
        <f t="shared" si="26"/>
        <v>2.7285253775444267</v>
      </c>
      <c r="M55" s="3">
        <f t="shared" si="12"/>
        <v>0.004581229151421544</v>
      </c>
      <c r="N55" s="1">
        <f t="shared" si="13"/>
        <v>45.81229151421544</v>
      </c>
      <c r="O55" s="5">
        <f t="shared" si="14"/>
        <v>108312.6154713037</v>
      </c>
      <c r="P55" s="1">
        <f t="shared" si="15"/>
        <v>5.483792026559035</v>
      </c>
      <c r="Q55" s="1">
        <f t="shared" si="27"/>
        <v>444.3000034807111</v>
      </c>
      <c r="R55" s="8">
        <f t="shared" si="16"/>
        <v>0.7765282587394754</v>
      </c>
      <c r="S55" s="9">
        <f t="shared" si="17"/>
        <v>221.58174407509836</v>
      </c>
      <c r="T55" s="9">
        <f t="shared" si="18"/>
        <v>4768.439132496117</v>
      </c>
      <c r="U55" s="2">
        <f t="shared" si="19"/>
        <v>1.9073756529984467</v>
      </c>
      <c r="V55" s="2">
        <f t="shared" si="20"/>
        <v>520.3832581415434</v>
      </c>
      <c r="W55" s="2">
        <f t="shared" si="21"/>
        <v>10.407665162830867</v>
      </c>
      <c r="X55" s="1">
        <f t="shared" si="22"/>
        <v>494.3000034807111</v>
      </c>
      <c r="AA55" s="1">
        <f t="shared" si="28"/>
        <v>614.1820515519987</v>
      </c>
      <c r="AB55" s="1">
        <f t="shared" si="23"/>
        <v>664.1820515519987</v>
      </c>
      <c r="AC55" s="1">
        <f t="shared" si="24"/>
        <v>1.048300619422704</v>
      </c>
      <c r="AD55" s="1">
        <f t="shared" si="34"/>
        <v>0.10558095956018977</v>
      </c>
      <c r="AE55" s="1">
        <f t="shared" si="35"/>
        <v>0.9918396441288793</v>
      </c>
      <c r="AF55" s="1">
        <f t="shared" si="29"/>
        <v>14.55</v>
      </c>
      <c r="AG55" s="1">
        <f t="shared" si="36"/>
        <v>5.479777039386073</v>
      </c>
      <c r="AK55">
        <v>3000</v>
      </c>
      <c r="AL55">
        <v>18.39</v>
      </c>
      <c r="AN55">
        <f t="shared" si="31"/>
        <v>2350</v>
      </c>
      <c r="AO55" s="2">
        <f t="shared" si="37"/>
        <v>0.9792906250000009</v>
      </c>
    </row>
    <row r="56" spans="1:41" ht="12.75">
      <c r="A56">
        <f t="shared" si="30"/>
        <v>47</v>
      </c>
      <c r="B56" s="1">
        <f t="shared" si="4"/>
        <v>0.25647129442562033</v>
      </c>
      <c r="C56" s="1">
        <f t="shared" si="33"/>
        <v>10.258851777024812</v>
      </c>
      <c r="D56" s="1">
        <f t="shared" si="25"/>
        <v>974.5909188173572</v>
      </c>
      <c r="E56" s="1">
        <f t="shared" si="5"/>
        <v>0.3075528133328931</v>
      </c>
      <c r="F56" s="1">
        <f t="shared" si="6"/>
        <v>0.03155711872485956</v>
      </c>
      <c r="G56" s="1">
        <f t="shared" si="7"/>
        <v>0.9742833660040243</v>
      </c>
      <c r="H56" s="1">
        <f t="shared" si="8"/>
        <v>14.48</v>
      </c>
      <c r="I56" s="1">
        <f t="shared" si="9"/>
        <v>11.449273940643389</v>
      </c>
      <c r="J56" s="1">
        <f t="shared" si="10"/>
        <v>0.2152</v>
      </c>
      <c r="K56" s="1">
        <f t="shared" si="11"/>
        <v>0.0007297050206563253</v>
      </c>
      <c r="L56" s="3">
        <f t="shared" si="26"/>
        <v>2.762623173658337</v>
      </c>
      <c r="M56" s="3">
        <f t="shared" si="12"/>
        <v>0.004524685132300247</v>
      </c>
      <c r="N56" s="1">
        <f t="shared" si="13"/>
        <v>45.24685132300247</v>
      </c>
      <c r="O56" s="5">
        <f t="shared" si="14"/>
        <v>109177.22874659042</v>
      </c>
      <c r="P56" s="1">
        <f t="shared" si="15"/>
        <v>5.382781027646542</v>
      </c>
      <c r="Q56" s="1">
        <f t="shared" si="27"/>
        <v>438.81621145415204</v>
      </c>
      <c r="R56" s="8">
        <f t="shared" si="16"/>
        <v>0.7703786554856705</v>
      </c>
      <c r="S56" s="9">
        <f t="shared" si="17"/>
        <v>222.2875738197214</v>
      </c>
      <c r="T56" s="9">
        <f t="shared" si="18"/>
        <v>4783.628588600404</v>
      </c>
      <c r="U56" s="2">
        <f t="shared" si="19"/>
        <v>1.9134514354401617</v>
      </c>
      <c r="V56" s="2">
        <f t="shared" si="20"/>
        <v>509.1759048381098</v>
      </c>
      <c r="W56" s="2">
        <f t="shared" si="21"/>
        <v>10.183518096762196</v>
      </c>
      <c r="X56" s="1">
        <f t="shared" si="22"/>
        <v>488.81621145415204</v>
      </c>
      <c r="AA56" s="1">
        <f t="shared" si="28"/>
        <v>619.6618285913847</v>
      </c>
      <c r="AB56" s="1">
        <f t="shared" si="23"/>
        <v>669.6618285913847</v>
      </c>
      <c r="AC56" s="1">
        <f t="shared" si="24"/>
        <v>1.0833267792655668</v>
      </c>
      <c r="AD56" s="1">
        <f t="shared" si="34"/>
        <v>0.1111570771232055</v>
      </c>
      <c r="AE56" s="1">
        <f t="shared" si="35"/>
        <v>0.9735075920380916</v>
      </c>
      <c r="AF56" s="1">
        <f t="shared" si="29"/>
        <v>14.55</v>
      </c>
      <c r="AG56" s="1">
        <f t="shared" si="36"/>
        <v>5.378494983635865</v>
      </c>
      <c r="AK56">
        <v>3500</v>
      </c>
      <c r="AL56">
        <v>18.91</v>
      </c>
      <c r="AN56">
        <f t="shared" si="31"/>
        <v>2400</v>
      </c>
      <c r="AO56" s="2">
        <f t="shared" si="37"/>
        <v>1.0231000000000003</v>
      </c>
    </row>
    <row r="57" spans="1:41" ht="12.75">
      <c r="A57">
        <f t="shared" si="30"/>
        <v>48</v>
      </c>
      <c r="B57" s="1">
        <f t="shared" si="4"/>
        <v>0.2516443410981171</v>
      </c>
      <c r="C57" s="1">
        <f t="shared" si="33"/>
        <v>10.065773643924684</v>
      </c>
      <c r="D57" s="1">
        <f t="shared" si="25"/>
        <v>956.2484961728451</v>
      </c>
      <c r="E57" s="1">
        <f t="shared" si="5"/>
        <v>0.29422801312853925</v>
      </c>
      <c r="F57" s="1">
        <f t="shared" si="6"/>
        <v>0.03076899093761885</v>
      </c>
      <c r="G57" s="1">
        <f t="shared" si="7"/>
        <v>0.9559542681597165</v>
      </c>
      <c r="H57" s="1">
        <f t="shared" si="8"/>
        <v>14.48</v>
      </c>
      <c r="I57" s="1">
        <f t="shared" si="9"/>
        <v>11.358952068544129</v>
      </c>
      <c r="J57" s="1">
        <f t="shared" si="10"/>
        <v>0.2152</v>
      </c>
      <c r="K57" s="1">
        <f t="shared" si="11"/>
        <v>0.0007207540242290256</v>
      </c>
      <c r="L57" s="3">
        <f t="shared" si="26"/>
        <v>2.796932007637922</v>
      </c>
      <c r="M57" s="3">
        <f t="shared" si="12"/>
        <v>0.004469182649368927</v>
      </c>
      <c r="N57" s="1">
        <f t="shared" si="13"/>
        <v>44.69182649368927</v>
      </c>
      <c r="O57" s="5">
        <f t="shared" si="14"/>
        <v>110045.36267580288</v>
      </c>
      <c r="P57" s="1">
        <f t="shared" si="15"/>
        <v>5.281515293700091</v>
      </c>
      <c r="Q57" s="1">
        <f t="shared" si="27"/>
        <v>433.4334304265055</v>
      </c>
      <c r="R57" s="8">
        <f t="shared" si="16"/>
        <v>0.7643012358388429</v>
      </c>
      <c r="S57" s="9">
        <f t="shared" si="17"/>
        <v>222.99291133456998</v>
      </c>
      <c r="T57" s="9">
        <f t="shared" si="18"/>
        <v>4798.807451919945</v>
      </c>
      <c r="U57" s="2">
        <f t="shared" si="19"/>
        <v>1.9195229807679783</v>
      </c>
      <c r="V57" s="2">
        <f t="shared" si="20"/>
        <v>498.01657898216496</v>
      </c>
      <c r="W57" s="2">
        <f t="shared" si="21"/>
        <v>9.960331579643299</v>
      </c>
      <c r="X57" s="1">
        <f t="shared" si="22"/>
        <v>483.4334304265055</v>
      </c>
      <c r="AA57" s="1">
        <f t="shared" si="28"/>
        <v>625.0403235750206</v>
      </c>
      <c r="AB57" s="1">
        <f t="shared" si="23"/>
        <v>675.0403235750206</v>
      </c>
      <c r="AC57" s="1">
        <f t="shared" si="24"/>
        <v>1.118551967383902</v>
      </c>
      <c r="AD57" s="1">
        <f t="shared" si="34"/>
        <v>0.11697293871421889</v>
      </c>
      <c r="AE57" s="1">
        <f t="shared" si="35"/>
        <v>0.9551299442054612</v>
      </c>
      <c r="AF57" s="1">
        <f t="shared" si="29"/>
        <v>14.55</v>
      </c>
      <c r="AG57" s="1">
        <f t="shared" si="36"/>
        <v>5.27696101770973</v>
      </c>
      <c r="AK57">
        <v>4000</v>
      </c>
      <c r="AL57">
        <v>19.39</v>
      </c>
      <c r="AN57">
        <f t="shared" si="31"/>
        <v>2450</v>
      </c>
      <c r="AO57" s="2">
        <f t="shared" si="37"/>
        <v>1.072190625000001</v>
      </c>
    </row>
    <row r="58" spans="1:41" ht="12.75">
      <c r="A58">
        <f t="shared" si="30"/>
        <v>49</v>
      </c>
      <c r="B58" s="1">
        <f t="shared" si="4"/>
        <v>0.24680949056704274</v>
      </c>
      <c r="C58" s="1">
        <f t="shared" si="33"/>
        <v>9.87237962268171</v>
      </c>
      <c r="D58" s="1">
        <f t="shared" si="25"/>
        <v>937.8760641547624</v>
      </c>
      <c r="E58" s="1">
        <f t="shared" si="5"/>
        <v>0.2815794131762691</v>
      </c>
      <c r="F58" s="1">
        <f t="shared" si="6"/>
        <v>0.03002309408866678</v>
      </c>
      <c r="G58" s="1">
        <f t="shared" si="7"/>
        <v>0.9375944847415861</v>
      </c>
      <c r="H58" s="1">
        <f t="shared" si="8"/>
        <v>14.48</v>
      </c>
      <c r="I58" s="1">
        <f t="shared" si="9"/>
        <v>11.269730310478984</v>
      </c>
      <c r="J58" s="1">
        <f t="shared" si="10"/>
        <v>0.2152</v>
      </c>
      <c r="K58" s="1">
        <f t="shared" si="11"/>
        <v>0.0007119714220236174</v>
      </c>
      <c r="L58" s="3">
        <f t="shared" si="26"/>
        <v>2.8314338716998795</v>
      </c>
      <c r="M58" s="3">
        <f t="shared" si="12"/>
        <v>0.004414724329230229</v>
      </c>
      <c r="N58" s="1">
        <f t="shared" si="13"/>
        <v>44.14724329230229</v>
      </c>
      <c r="O58" s="5">
        <f t="shared" si="14"/>
        <v>110916.58500804647</v>
      </c>
      <c r="P58" s="1">
        <f t="shared" si="15"/>
        <v>5.180080026196608</v>
      </c>
      <c r="Q58" s="1">
        <f t="shared" si="27"/>
        <v>428.1519151328054</v>
      </c>
      <c r="R58" s="8">
        <f t="shared" si="16"/>
        <v>0.7582978387348313</v>
      </c>
      <c r="S58" s="9">
        <f t="shared" si="17"/>
        <v>223.6974096091537</v>
      </c>
      <c r="T58" s="9">
        <f t="shared" si="18"/>
        <v>4813.968254788988</v>
      </c>
      <c r="U58" s="2">
        <f t="shared" si="19"/>
        <v>1.9255873019155954</v>
      </c>
      <c r="V58" s="2">
        <f t="shared" si="20"/>
        <v>486.9135166236591</v>
      </c>
      <c r="W58" s="2">
        <f t="shared" si="21"/>
        <v>9.738270332473183</v>
      </c>
      <c r="X58" s="1">
        <f t="shared" si="22"/>
        <v>478.1519151328054</v>
      </c>
      <c r="AA58" s="1">
        <f t="shared" si="28"/>
        <v>630.3172845927303</v>
      </c>
      <c r="AB58" s="1">
        <f t="shared" si="23"/>
        <v>680.3172845927303</v>
      </c>
      <c r="AC58" s="1">
        <f t="shared" si="24"/>
        <v>1.1539402485094474</v>
      </c>
      <c r="AD58" s="1">
        <f t="shared" si="34"/>
        <v>0.12303760513916169</v>
      </c>
      <c r="AE58" s="1">
        <f t="shared" si="35"/>
        <v>0.936722123906253</v>
      </c>
      <c r="AF58" s="1">
        <f t="shared" si="29"/>
        <v>14.55</v>
      </c>
      <c r="AG58" s="1">
        <f t="shared" si="36"/>
        <v>5.175260353073221</v>
      </c>
      <c r="AK58">
        <v>4500</v>
      </c>
      <c r="AL58">
        <v>19.83</v>
      </c>
      <c r="AN58">
        <f t="shared" si="31"/>
        <v>2500</v>
      </c>
      <c r="AO58" s="2">
        <f t="shared" si="37"/>
        <v>1.1265625000000004</v>
      </c>
    </row>
    <row r="59" spans="1:41" ht="12.75">
      <c r="A59">
        <f t="shared" si="30"/>
        <v>50</v>
      </c>
      <c r="B59" s="1">
        <f t="shared" si="4"/>
        <v>0.24197072451914337</v>
      </c>
      <c r="C59" s="1">
        <f t="shared" si="33"/>
        <v>9.678828980765735</v>
      </c>
      <c r="D59" s="1">
        <f t="shared" si="25"/>
        <v>919.4887531727447</v>
      </c>
      <c r="E59" s="1">
        <f t="shared" si="5"/>
        <v>0.26957425916741057</v>
      </c>
      <c r="F59" s="1">
        <f t="shared" si="6"/>
        <v>0.029317841924355274</v>
      </c>
      <c r="G59" s="1">
        <f t="shared" si="7"/>
        <v>0.9192191789135774</v>
      </c>
      <c r="H59" s="1">
        <f t="shared" si="8"/>
        <v>14.48</v>
      </c>
      <c r="I59" s="1">
        <f t="shared" si="9"/>
        <v>11.181634954431452</v>
      </c>
      <c r="J59" s="1">
        <f t="shared" si="10"/>
        <v>0.2152</v>
      </c>
      <c r="K59" s="1">
        <f t="shared" si="11"/>
        <v>0.0007033574959565032</v>
      </c>
      <c r="L59" s="3">
        <f t="shared" si="26"/>
        <v>2.8661100671978423</v>
      </c>
      <c r="M59" s="3">
        <f t="shared" si="12"/>
        <v>0.004361311919964429</v>
      </c>
      <c r="N59" s="1">
        <f t="shared" si="13"/>
        <v>43.61311919964429</v>
      </c>
      <c r="O59" s="5">
        <f t="shared" si="14"/>
        <v>111790.44970562254</v>
      </c>
      <c r="P59" s="1">
        <f t="shared" si="15"/>
        <v>5.078558999522526</v>
      </c>
      <c r="Q59" s="1">
        <f t="shared" si="27"/>
        <v>422.9718351066088</v>
      </c>
      <c r="R59" s="8">
        <f t="shared" si="16"/>
        <v>0.752370232993343</v>
      </c>
      <c r="S59" s="9">
        <f t="shared" si="17"/>
        <v>224.40071711374418</v>
      </c>
      <c r="T59" s="9">
        <f t="shared" si="18"/>
        <v>4829.103432287775</v>
      </c>
      <c r="U59" s="2">
        <f t="shared" si="19"/>
        <v>1.93164137291511</v>
      </c>
      <c r="V59" s="2">
        <f t="shared" si="20"/>
        <v>475.87465862068916</v>
      </c>
      <c r="W59" s="2">
        <f t="shared" si="21"/>
        <v>9.517493172413783</v>
      </c>
      <c r="X59" s="1">
        <f t="shared" si="22"/>
        <v>472.9718351066088</v>
      </c>
      <c r="AA59" s="1">
        <f t="shared" si="28"/>
        <v>635.4925449458035</v>
      </c>
      <c r="AB59" s="1">
        <f t="shared" si="23"/>
        <v>685.4925449458035</v>
      </c>
      <c r="AC59" s="1">
        <f t="shared" si="24"/>
        <v>1.1894556268563146</v>
      </c>
      <c r="AD59" s="1">
        <f t="shared" si="34"/>
        <v>0.12936054114332937</v>
      </c>
      <c r="AE59" s="1">
        <f t="shared" si="35"/>
        <v>0.9182992975458885</v>
      </c>
      <c r="AF59" s="1">
        <f t="shared" si="29"/>
        <v>14.55</v>
      </c>
      <c r="AG59" s="1">
        <f t="shared" si="36"/>
        <v>5.073476782021483</v>
      </c>
      <c r="AK59">
        <v>5000</v>
      </c>
      <c r="AL59">
        <v>20.23</v>
      </c>
      <c r="AN59">
        <f t="shared" si="31"/>
        <v>2550</v>
      </c>
      <c r="AO59" s="2">
        <f t="shared" si="37"/>
        <v>1.186215625</v>
      </c>
    </row>
    <row r="60" spans="1:41" ht="12.75">
      <c r="A60">
        <f t="shared" si="30"/>
        <v>51</v>
      </c>
      <c r="B60" s="1">
        <f t="shared" si="4"/>
        <v>0.2371319520193796</v>
      </c>
      <c r="C60" s="1">
        <f t="shared" si="33"/>
        <v>9.485278080775183</v>
      </c>
      <c r="D60" s="1">
        <f t="shared" si="25"/>
        <v>901.1014176736423</v>
      </c>
      <c r="E60" s="1">
        <f t="shared" si="5"/>
        <v>0.25818114224226185</v>
      </c>
      <c r="F60" s="1">
        <f t="shared" si="6"/>
        <v>0.02865172966976387</v>
      </c>
      <c r="G60" s="1">
        <f t="shared" si="7"/>
        <v>0.9008432365314001</v>
      </c>
      <c r="H60" s="1">
        <f t="shared" si="8"/>
        <v>14.48</v>
      </c>
      <c r="I60" s="1">
        <f t="shared" si="9"/>
        <v>11.09469121044742</v>
      </c>
      <c r="J60" s="1">
        <f t="shared" si="10"/>
        <v>0.2152</v>
      </c>
      <c r="K60" s="1">
        <f t="shared" si="11"/>
        <v>0.0006949123886361276</v>
      </c>
      <c r="L60" s="3">
        <f t="shared" si="26"/>
        <v>2.9009412308168994</v>
      </c>
      <c r="M60" s="3">
        <f t="shared" si="12"/>
        <v>0.004308946305844336</v>
      </c>
      <c r="N60" s="1">
        <f t="shared" si="13"/>
        <v>43.089463058443364</v>
      </c>
      <c r="O60" s="5">
        <f t="shared" si="14"/>
        <v>112666.4975428001</v>
      </c>
      <c r="P60" s="1">
        <f t="shared" si="15"/>
        <v>4.977034455974586</v>
      </c>
      <c r="Q60" s="1">
        <f t="shared" si="27"/>
        <v>417.8932761070863</v>
      </c>
      <c r="R60" s="8">
        <f t="shared" si="16"/>
        <v>0.7465201149037113</v>
      </c>
      <c r="S60" s="9">
        <f t="shared" si="17"/>
        <v>225.10247838542068</v>
      </c>
      <c r="T60" s="9">
        <f t="shared" si="18"/>
        <v>4844.205334854253</v>
      </c>
      <c r="U60" s="2">
        <f t="shared" si="19"/>
        <v>1.9376821339417012</v>
      </c>
      <c r="V60" s="2">
        <f t="shared" si="20"/>
        <v>464.9076444230164</v>
      </c>
      <c r="W60" s="2">
        <f t="shared" si="21"/>
        <v>9.298152888460328</v>
      </c>
      <c r="X60" s="1">
        <f t="shared" si="22"/>
        <v>467.8932761070863</v>
      </c>
      <c r="AA60" s="1">
        <f t="shared" si="28"/>
        <v>640.5660217278249</v>
      </c>
      <c r="AB60" s="1">
        <f t="shared" si="23"/>
        <v>690.5660217278249</v>
      </c>
      <c r="AC60" s="1">
        <f t="shared" si="24"/>
        <v>1.2250621559956165</v>
      </c>
      <c r="AD60" s="1">
        <f t="shared" si="34"/>
        <v>0.1359516400671456</v>
      </c>
      <c r="AE60" s="1">
        <f t="shared" si="35"/>
        <v>0.8998763555176468</v>
      </c>
      <c r="AF60" s="1">
        <f t="shared" si="29"/>
        <v>14.55</v>
      </c>
      <c r="AG60" s="1">
        <f t="shared" si="36"/>
        <v>4.9716925719207</v>
      </c>
      <c r="AK60">
        <v>5500</v>
      </c>
      <c r="AL60">
        <v>20.61</v>
      </c>
      <c r="AN60">
        <f t="shared" si="31"/>
        <v>2600</v>
      </c>
      <c r="AO60" s="2">
        <f t="shared" si="37"/>
        <v>1.2511500000000009</v>
      </c>
    </row>
    <row r="61" spans="1:41" ht="12.75">
      <c r="A61">
        <f t="shared" si="30"/>
        <v>52</v>
      </c>
      <c r="B61" s="1">
        <f t="shared" si="4"/>
        <v>0.2322970047433662</v>
      </c>
      <c r="C61" s="1">
        <f t="shared" si="33"/>
        <v>9.291880189734648</v>
      </c>
      <c r="D61" s="1">
        <f t="shared" si="25"/>
        <v>882.7286180247916</v>
      </c>
      <c r="E61" s="1">
        <f t="shared" si="5"/>
        <v>0.24736996927767105</v>
      </c>
      <c r="F61" s="1">
        <f t="shared" si="6"/>
        <v>0.028023331772248444</v>
      </c>
      <c r="G61" s="1">
        <f t="shared" si="7"/>
        <v>0.8824812480555139</v>
      </c>
      <c r="H61" s="1">
        <f t="shared" si="8"/>
        <v>14.48</v>
      </c>
      <c r="I61" s="1">
        <f t="shared" si="9"/>
        <v>11.008923176349423</v>
      </c>
      <c r="J61" s="1">
        <f t="shared" si="10"/>
        <v>0.2152</v>
      </c>
      <c r="K61" s="1">
        <f t="shared" si="11"/>
        <v>0.0006866361059106804</v>
      </c>
      <c r="L61" s="3">
        <f t="shared" si="26"/>
        <v>2.935907364391108</v>
      </c>
      <c r="M61" s="3">
        <f t="shared" si="12"/>
        <v>0.004257627523132848</v>
      </c>
      <c r="N61" s="1">
        <f t="shared" si="13"/>
        <v>42.57627523132848</v>
      </c>
      <c r="O61" s="5">
        <f t="shared" si="14"/>
        <v>113544.25677939033</v>
      </c>
      <c r="P61" s="1">
        <f t="shared" si="15"/>
        <v>4.875587005831568</v>
      </c>
      <c r="Q61" s="1">
        <f t="shared" si="27"/>
        <v>412.9162416511117</v>
      </c>
      <c r="R61" s="8">
        <f t="shared" si="16"/>
        <v>0.7407491059179353</v>
      </c>
      <c r="S61" s="9">
        <f t="shared" si="17"/>
        <v>225.80233464862278</v>
      </c>
      <c r="T61" s="9">
        <f t="shared" si="18"/>
        <v>4859.266241638363</v>
      </c>
      <c r="U61" s="2">
        <f t="shared" si="19"/>
        <v>1.9437064966553452</v>
      </c>
      <c r="V61" s="2">
        <f t="shared" si="20"/>
        <v>454.0198067836134</v>
      </c>
      <c r="W61" s="2">
        <f t="shared" si="21"/>
        <v>9.080396135672267</v>
      </c>
      <c r="X61" s="1">
        <f t="shared" si="22"/>
        <v>462.9162416511117</v>
      </c>
      <c r="AA61" s="1">
        <f t="shared" si="28"/>
        <v>645.5377142997456</v>
      </c>
      <c r="AB61" s="1">
        <f t="shared" si="23"/>
        <v>695.5377142997456</v>
      </c>
      <c r="AC61" s="1">
        <f t="shared" si="24"/>
        <v>1.260724046395094</v>
      </c>
      <c r="AD61" s="1">
        <f t="shared" si="34"/>
        <v>0.14282125000275978</v>
      </c>
      <c r="AE61" s="1">
        <f t="shared" si="35"/>
        <v>0.8814678939783964</v>
      </c>
      <c r="AF61" s="1">
        <f t="shared" si="29"/>
        <v>14.55</v>
      </c>
      <c r="AG61" s="1">
        <f t="shared" si="36"/>
        <v>4.869988364521527</v>
      </c>
      <c r="AK61">
        <v>6000</v>
      </c>
      <c r="AL61">
        <v>20.96</v>
      </c>
      <c r="AN61">
        <f t="shared" si="31"/>
        <v>2650</v>
      </c>
      <c r="AO61" s="2">
        <f t="shared" si="37"/>
        <v>1.3213656250000003</v>
      </c>
    </row>
    <row r="62" spans="1:41" ht="12.75">
      <c r="A62">
        <f t="shared" si="30"/>
        <v>53</v>
      </c>
      <c r="B62" s="1">
        <f t="shared" si="4"/>
        <v>0.2274696324573859</v>
      </c>
      <c r="C62" s="1">
        <f t="shared" si="33"/>
        <v>9.098785298295436</v>
      </c>
      <c r="D62" s="1">
        <f t="shared" si="25"/>
        <v>864.3846033380663</v>
      </c>
      <c r="E62" s="1">
        <f t="shared" si="5"/>
        <v>0.23711193133495134</v>
      </c>
      <c r="F62" s="1">
        <f t="shared" si="6"/>
        <v>0.02743129972691281</v>
      </c>
      <c r="G62" s="1">
        <f t="shared" si="7"/>
        <v>0.8641474914067313</v>
      </c>
      <c r="H62" s="1">
        <f t="shared" si="8"/>
        <v>14.48</v>
      </c>
      <c r="I62" s="1">
        <f t="shared" si="9"/>
        <v>10.924353805180319</v>
      </c>
      <c r="J62" s="1">
        <f t="shared" si="10"/>
        <v>0.2152</v>
      </c>
      <c r="K62" s="1">
        <f t="shared" si="11"/>
        <v>0.0006785285195819703</v>
      </c>
      <c r="L62" s="3">
        <f t="shared" si="26"/>
        <v>2.970987868338918</v>
      </c>
      <c r="M62" s="3">
        <f t="shared" si="12"/>
        <v>0.004207354776910873</v>
      </c>
      <c r="N62" s="1">
        <f t="shared" si="13"/>
        <v>42.073547769108735</v>
      </c>
      <c r="O62" s="5">
        <f t="shared" si="14"/>
        <v>114423.24390915013</v>
      </c>
      <c r="P62" s="1">
        <f t="shared" si="15"/>
        <v>4.774295532633874</v>
      </c>
      <c r="Q62" s="1">
        <f t="shared" si="27"/>
        <v>408.04065464528014</v>
      </c>
      <c r="R62" s="8">
        <f t="shared" si="16"/>
        <v>0.7350587504600884</v>
      </c>
      <c r="S62" s="9">
        <f t="shared" si="17"/>
        <v>226.49992446875342</v>
      </c>
      <c r="T62" s="9">
        <f t="shared" si="18"/>
        <v>4874.278374567573</v>
      </c>
      <c r="U62" s="2">
        <f t="shared" si="19"/>
        <v>1.9497113498270295</v>
      </c>
      <c r="V62" s="2">
        <f t="shared" si="20"/>
        <v>443.21816738841625</v>
      </c>
      <c r="W62" s="2">
        <f t="shared" si="21"/>
        <v>8.864363347768325</v>
      </c>
      <c r="X62" s="1">
        <f t="shared" si="22"/>
        <v>458.04065464528014</v>
      </c>
      <c r="AA62" s="1">
        <f t="shared" si="28"/>
        <v>650.4077026642672</v>
      </c>
      <c r="AB62" s="1">
        <f t="shared" si="23"/>
        <v>700.4077026642672</v>
      </c>
      <c r="AC62" s="1">
        <f t="shared" si="24"/>
        <v>1.2964057701327723</v>
      </c>
      <c r="AD62" s="1">
        <f t="shared" si="34"/>
        <v>0.14998020153602154</v>
      </c>
      <c r="AE62" s="1">
        <f t="shared" si="35"/>
        <v>0.8630881975679335</v>
      </c>
      <c r="AF62" s="1">
        <f t="shared" si="29"/>
        <v>14.57</v>
      </c>
      <c r="AG62" s="1">
        <f t="shared" si="36"/>
        <v>4.76844308048582</v>
      </c>
      <c r="AN62">
        <f t="shared" si="31"/>
        <v>2700</v>
      </c>
      <c r="AO62" s="2">
        <f t="shared" si="37"/>
        <v>1.3968625000000001</v>
      </c>
    </row>
    <row r="63" spans="1:41" ht="12.75">
      <c r="A63">
        <f t="shared" si="30"/>
        <v>54</v>
      </c>
      <c r="B63" s="1">
        <f t="shared" si="4"/>
        <v>0.22265349875176113</v>
      </c>
      <c r="C63" s="1">
        <f t="shared" si="33"/>
        <v>8.906139950070445</v>
      </c>
      <c r="D63" s="1">
        <f t="shared" si="25"/>
        <v>846.0832952566922</v>
      </c>
      <c r="E63" s="1">
        <f t="shared" si="5"/>
        <v>0.22737947055507393</v>
      </c>
      <c r="F63" s="1">
        <f t="shared" si="6"/>
        <v>0.02687435998675397</v>
      </c>
      <c r="G63" s="1">
        <f t="shared" si="7"/>
        <v>0.8458559157861371</v>
      </c>
      <c r="H63" s="1">
        <f t="shared" si="8"/>
        <v>14.48</v>
      </c>
      <c r="I63" s="1">
        <f t="shared" si="9"/>
        <v>10.841004874509606</v>
      </c>
      <c r="J63" s="1">
        <f t="shared" si="10"/>
        <v>0.2152</v>
      </c>
      <c r="K63" s="1">
        <f t="shared" si="11"/>
        <v>0.0006705893702768085</v>
      </c>
      <c r="L63" s="3">
        <f t="shared" si="26"/>
        <v>3.0061615786839395</v>
      </c>
      <c r="M63" s="3">
        <f t="shared" si="12"/>
        <v>0.004158126458881943</v>
      </c>
      <c r="N63" s="1">
        <f t="shared" si="13"/>
        <v>41.58126458881943</v>
      </c>
      <c r="O63" s="5">
        <f t="shared" si="14"/>
        <v>115302.96448248245</v>
      </c>
      <c r="P63" s="1">
        <f t="shared" si="15"/>
        <v>4.673237103790812</v>
      </c>
      <c r="Q63" s="1">
        <f t="shared" si="27"/>
        <v>403.2663591126463</v>
      </c>
      <c r="R63" s="8">
        <f t="shared" si="16"/>
        <v>0.7294505138610552</v>
      </c>
      <c r="S63" s="9">
        <f t="shared" si="17"/>
        <v>227.19488443705637</v>
      </c>
      <c r="T63" s="9">
        <f t="shared" si="18"/>
        <v>4889.2339130854525</v>
      </c>
      <c r="U63" s="2">
        <f t="shared" si="19"/>
        <v>1.955693565234181</v>
      </c>
      <c r="V63" s="2">
        <f t="shared" si="20"/>
        <v>432.50943339114156</v>
      </c>
      <c r="W63" s="2">
        <f t="shared" si="21"/>
        <v>8.650188667822832</v>
      </c>
      <c r="X63" s="1">
        <f t="shared" si="22"/>
        <v>453.2663591126463</v>
      </c>
      <c r="AA63" s="1">
        <f t="shared" si="28"/>
        <v>655.176145744753</v>
      </c>
      <c r="AB63" s="1">
        <f t="shared" si="23"/>
        <v>705.176145744753</v>
      </c>
      <c r="AC63" s="1">
        <f t="shared" si="24"/>
        <v>1.3320721623258487</v>
      </c>
      <c r="AD63" s="1">
        <f t="shared" si="34"/>
        <v>0.1574398371642254</v>
      </c>
      <c r="AE63" s="1">
        <f t="shared" si="35"/>
        <v>0.8447512230943663</v>
      </c>
      <c r="AF63" s="1">
        <f t="shared" si="29"/>
        <v>14.57</v>
      </c>
      <c r="AG63" s="1">
        <f t="shared" si="36"/>
        <v>4.667133829250642</v>
      </c>
      <c r="AN63">
        <f t="shared" si="31"/>
        <v>2750</v>
      </c>
      <c r="AO63" s="2">
        <f t="shared" si="37"/>
        <v>1.4776406250000012</v>
      </c>
    </row>
    <row r="64" spans="1:41" ht="12.75">
      <c r="A64">
        <f t="shared" si="30"/>
        <v>55</v>
      </c>
      <c r="B64" s="1">
        <f t="shared" si="4"/>
        <v>0.21785217703255053</v>
      </c>
      <c r="C64" s="1">
        <f t="shared" si="33"/>
        <v>8.71408708130202</v>
      </c>
      <c r="D64" s="1">
        <f t="shared" si="25"/>
        <v>827.8382727236918</v>
      </c>
      <c r="E64" s="1">
        <f t="shared" si="5"/>
        <v>0.21814624577124755</v>
      </c>
      <c r="F64" s="1">
        <f t="shared" si="6"/>
        <v>0.026351311960187467</v>
      </c>
      <c r="G64" s="1">
        <f t="shared" si="7"/>
        <v>0.8276201264779206</v>
      </c>
      <c r="H64" s="1">
        <f t="shared" si="8"/>
        <v>14.46</v>
      </c>
      <c r="I64" s="1">
        <f t="shared" si="9"/>
        <v>10.758896957732647</v>
      </c>
      <c r="J64" s="1">
        <f t="shared" si="10"/>
        <v>0.1975</v>
      </c>
      <c r="K64" s="1">
        <f t="shared" si="11"/>
        <v>0.0006628182704670424</v>
      </c>
      <c r="L64" s="3">
        <f t="shared" si="26"/>
        <v>3.041406807599817</v>
      </c>
      <c r="M64" s="3">
        <f t="shared" si="12"/>
        <v>0.004109940166098533</v>
      </c>
      <c r="N64" s="1">
        <f t="shared" si="13"/>
        <v>41.09940166098533</v>
      </c>
      <c r="O64" s="5">
        <f t="shared" si="14"/>
        <v>116182.91400231312</v>
      </c>
      <c r="P64" s="1">
        <f t="shared" si="15"/>
        <v>4.578811211496102</v>
      </c>
      <c r="Q64" s="1">
        <f t="shared" si="27"/>
        <v>398.59312200885546</v>
      </c>
      <c r="R64" s="8">
        <f t="shared" si="16"/>
        <v>0.787714683588932</v>
      </c>
      <c r="S64" s="9">
        <f t="shared" si="17"/>
        <v>235.71608775299723</v>
      </c>
      <c r="T64" s="9">
        <f t="shared" si="18"/>
        <v>4655.3927331216955</v>
      </c>
      <c r="U64" s="2">
        <f t="shared" si="19"/>
        <v>1.8621570932486782</v>
      </c>
      <c r="V64" s="2">
        <f t="shared" si="20"/>
        <v>444.4416260467439</v>
      </c>
      <c r="W64" s="2">
        <f t="shared" si="21"/>
        <v>8.888832520934878</v>
      </c>
      <c r="X64" s="1">
        <f t="shared" si="22"/>
        <v>448.59312200885546</v>
      </c>
      <c r="AA64" s="1">
        <f t="shared" si="28"/>
        <v>659.8432795740035</v>
      </c>
      <c r="AB64" s="1">
        <f t="shared" si="23"/>
        <v>709.8432795740035</v>
      </c>
      <c r="AC64" s="1">
        <f t="shared" si="24"/>
        <v>1.3676885188503987</v>
      </c>
      <c r="AD64" s="1">
        <f t="shared" si="34"/>
        <v>0.16521204248633392</v>
      </c>
      <c r="AE64" s="1">
        <f t="shared" si="35"/>
        <v>0.8264705842048414</v>
      </c>
      <c r="AF64" s="1">
        <f t="shared" si="29"/>
        <v>14.57</v>
      </c>
      <c r="AG64" s="1">
        <f t="shared" si="36"/>
        <v>4.572451364895388</v>
      </c>
      <c r="AN64">
        <f t="shared" si="31"/>
        <v>2800</v>
      </c>
      <c r="AO64" s="2">
        <f t="shared" si="37"/>
        <v>1.5637000000000008</v>
      </c>
    </row>
    <row r="65" spans="1:41" ht="12.75">
      <c r="A65">
        <f t="shared" si="30"/>
        <v>56</v>
      </c>
      <c r="B65" s="1">
        <f t="shared" si="4"/>
        <v>0.21306914677571784</v>
      </c>
      <c r="C65" s="1">
        <f t="shared" si="33"/>
        <v>8.522765871028714</v>
      </c>
      <c r="D65" s="1">
        <f t="shared" si="25"/>
        <v>809.6627577477278</v>
      </c>
      <c r="E65" s="1">
        <f t="shared" si="5"/>
        <v>0.20937516788297547</v>
      </c>
      <c r="F65" s="1">
        <f t="shared" si="6"/>
        <v>0.025859552743342548</v>
      </c>
      <c r="G65" s="1">
        <f t="shared" si="7"/>
        <v>0.8094533825798449</v>
      </c>
      <c r="H65" s="1">
        <f t="shared" si="8"/>
        <v>14.46</v>
      </c>
      <c r="I65" s="1">
        <f t="shared" si="9"/>
        <v>10.677937221886218</v>
      </c>
      <c r="J65" s="1">
        <f t="shared" si="10"/>
        <v>0.1975</v>
      </c>
      <c r="K65" s="1">
        <f t="shared" si="11"/>
        <v>0.0006552041909447885</v>
      </c>
      <c r="L65" s="3">
        <f t="shared" si="26"/>
        <v>3.076750771531423</v>
      </c>
      <c r="M65" s="3">
        <f t="shared" si="12"/>
        <v>0.004062727509702792</v>
      </c>
      <c r="N65" s="1">
        <f t="shared" si="13"/>
        <v>40.62727509702792</v>
      </c>
      <c r="O65" s="5">
        <f t="shared" si="14"/>
        <v>117063.80867625971</v>
      </c>
      <c r="P65" s="1">
        <f t="shared" si="15"/>
        <v>4.478303638062766</v>
      </c>
      <c r="Q65" s="1">
        <f t="shared" si="27"/>
        <v>394.01431079735937</v>
      </c>
      <c r="R65" s="8">
        <f t="shared" si="16"/>
        <v>0.781787201156834</v>
      </c>
      <c r="S65" s="9">
        <f t="shared" si="17"/>
        <v>236.42934460470835</v>
      </c>
      <c r="T65" s="9">
        <f t="shared" si="18"/>
        <v>4669.4795559429895</v>
      </c>
      <c r="U65" s="2">
        <f t="shared" si="19"/>
        <v>1.867791822377196</v>
      </c>
      <c r="V65" s="2">
        <f t="shared" si="20"/>
        <v>433.3745189812581</v>
      </c>
      <c r="W65" s="2">
        <f t="shared" si="21"/>
        <v>8.667490379625162</v>
      </c>
      <c r="X65" s="1">
        <f t="shared" si="22"/>
        <v>444.01431079735937</v>
      </c>
      <c r="AA65" s="1">
        <f t="shared" si="28"/>
        <v>664.415730938899</v>
      </c>
      <c r="AB65" s="1">
        <f t="shared" si="23"/>
        <v>714.415730938899</v>
      </c>
      <c r="AC65" s="1">
        <f t="shared" si="24"/>
        <v>1.4032703097727788</v>
      </c>
      <c r="AD65" s="1">
        <f t="shared" si="34"/>
        <v>0.17331540772312581</v>
      </c>
      <c r="AE65" s="1">
        <f t="shared" si="35"/>
        <v>0.8082594874379551</v>
      </c>
      <c r="AF65" s="1">
        <f t="shared" si="29"/>
        <v>14.57</v>
      </c>
      <c r="AG65" s="1">
        <f t="shared" si="36"/>
        <v>4.471698409061991</v>
      </c>
      <c r="AN65">
        <f t="shared" si="31"/>
        <v>2850</v>
      </c>
      <c r="AO65" s="2">
        <f t="shared" si="37"/>
        <v>1.6550406249999998</v>
      </c>
    </row>
    <row r="66" spans="1:41" ht="12.75">
      <c r="A66">
        <f t="shared" si="30"/>
        <v>57</v>
      </c>
      <c r="B66" s="1">
        <f t="shared" si="4"/>
        <v>0.20830779004710837</v>
      </c>
      <c r="C66" s="1">
        <f t="shared" si="33"/>
        <v>8.332311601884335</v>
      </c>
      <c r="D66" s="1">
        <f t="shared" si="25"/>
        <v>791.5696021790119</v>
      </c>
      <c r="E66" s="1">
        <f t="shared" si="5"/>
        <v>0.20105511932060185</v>
      </c>
      <c r="F66" s="1">
        <f t="shared" si="6"/>
        <v>0.025399550307028295</v>
      </c>
      <c r="G66" s="1">
        <f t="shared" si="7"/>
        <v>0.7913685470596913</v>
      </c>
      <c r="H66" s="1">
        <f t="shared" si="8"/>
        <v>14.46</v>
      </c>
      <c r="I66" s="1">
        <f t="shared" si="9"/>
        <v>10.59825700584686</v>
      </c>
      <c r="J66" s="1">
        <f t="shared" si="10"/>
        <v>0.1975</v>
      </c>
      <c r="K66" s="1">
        <f t="shared" si="11"/>
        <v>0.0006477572449035542</v>
      </c>
      <c r="L66" s="3">
        <f t="shared" si="26"/>
        <v>3.1121226599328127</v>
      </c>
      <c r="M66" s="3">
        <f t="shared" si="12"/>
        <v>0.0040165511986182</v>
      </c>
      <c r="N66" s="1">
        <f t="shared" si="13"/>
        <v>40.165511986182004</v>
      </c>
      <c r="O66" s="5">
        <f t="shared" si="14"/>
        <v>117943.92222328622</v>
      </c>
      <c r="P66" s="1">
        <f t="shared" si="15"/>
        <v>4.378249223013506</v>
      </c>
      <c r="Q66" s="1">
        <f t="shared" si="27"/>
        <v>389.5360071592966</v>
      </c>
      <c r="R66" s="8">
        <f t="shared" si="16"/>
        <v>0.7759533990103574</v>
      </c>
      <c r="S66" s="9">
        <f t="shared" si="17"/>
        <v>237.1387601454396</v>
      </c>
      <c r="T66" s="9">
        <f t="shared" si="18"/>
        <v>4683.490512872432</v>
      </c>
      <c r="U66" s="2">
        <f t="shared" si="19"/>
        <v>1.873396205148973</v>
      </c>
      <c r="V66" s="2">
        <f t="shared" si="20"/>
        <v>422.4245490007072</v>
      </c>
      <c r="W66" s="2">
        <f t="shared" si="21"/>
        <v>8.448490980014144</v>
      </c>
      <c r="X66" s="1">
        <f t="shared" si="22"/>
        <v>439.5360071592966</v>
      </c>
      <c r="AA66" s="1">
        <f t="shared" si="28"/>
        <v>668.887429347961</v>
      </c>
      <c r="AB66" s="1">
        <f t="shared" si="23"/>
        <v>718.887429347961</v>
      </c>
      <c r="AC66" s="1">
        <f t="shared" si="24"/>
        <v>1.4387351667825352</v>
      </c>
      <c r="AD66" s="1">
        <f t="shared" si="34"/>
        <v>0.18175725328790077</v>
      </c>
      <c r="AE66" s="1">
        <f t="shared" si="35"/>
        <v>0.7901308670122293</v>
      </c>
      <c r="AF66" s="1">
        <f t="shared" si="29"/>
        <v>14.57</v>
      </c>
      <c r="AG66" s="1">
        <f t="shared" si="36"/>
        <v>4.371401753871254</v>
      </c>
      <c r="AN66">
        <f t="shared" si="31"/>
        <v>2900</v>
      </c>
      <c r="AO66" s="2">
        <f t="shared" si="37"/>
        <v>1.751662500000002</v>
      </c>
    </row>
    <row r="67" spans="1:41" ht="12.75">
      <c r="A67">
        <f t="shared" si="30"/>
        <v>58</v>
      </c>
      <c r="B67" s="1">
        <f t="shared" si="4"/>
        <v>0.20357138829075944</v>
      </c>
      <c r="C67" s="1">
        <f t="shared" si="33"/>
        <v>8.142855531630378</v>
      </c>
      <c r="D67" s="1">
        <f t="shared" si="25"/>
        <v>773.5712755048859</v>
      </c>
      <c r="E67" s="1">
        <f t="shared" si="5"/>
        <v>0.19316312510494307</v>
      </c>
      <c r="F67" s="1">
        <f t="shared" si="6"/>
        <v>0.024970307355178294</v>
      </c>
      <c r="G67" s="1">
        <f t="shared" si="7"/>
        <v>0.7733781123797809</v>
      </c>
      <c r="H67" s="1">
        <f t="shared" si="8"/>
        <v>14.46</v>
      </c>
      <c r="I67" s="1">
        <f t="shared" si="9"/>
        <v>10.51987316682814</v>
      </c>
      <c r="J67" s="1">
        <f t="shared" si="10"/>
        <v>0.1975</v>
      </c>
      <c r="K67" s="1">
        <f t="shared" si="11"/>
        <v>0.0006404766787888008</v>
      </c>
      <c r="L67" s="3">
        <f t="shared" si="26"/>
        <v>3.14749945901582</v>
      </c>
      <c r="M67" s="3">
        <f t="shared" si="12"/>
        <v>0.003971406560275814</v>
      </c>
      <c r="N67" s="1">
        <f t="shared" si="13"/>
        <v>39.71406560275814</v>
      </c>
      <c r="O67" s="5">
        <f t="shared" si="14"/>
        <v>118822.72534820774</v>
      </c>
      <c r="P67" s="1">
        <f t="shared" si="15"/>
        <v>4.278717080939313</v>
      </c>
      <c r="Q67" s="1">
        <f t="shared" si="27"/>
        <v>385.15775793628313</v>
      </c>
      <c r="R67" s="8">
        <f t="shared" si="16"/>
        <v>0.7702145113535944</v>
      </c>
      <c r="S67" s="9">
        <f t="shared" si="17"/>
        <v>237.8439572850146</v>
      </c>
      <c r="T67" s="9">
        <f t="shared" si="18"/>
        <v>4697.418156379039</v>
      </c>
      <c r="U67" s="2">
        <f t="shared" si="19"/>
        <v>1.8789672625516156</v>
      </c>
      <c r="V67" s="2">
        <f t="shared" si="20"/>
        <v>411.59743854692954</v>
      </c>
      <c r="W67" s="2">
        <f t="shared" si="21"/>
        <v>8.23194877093859</v>
      </c>
      <c r="X67" s="1">
        <f t="shared" si="22"/>
        <v>435.15775793628313</v>
      </c>
      <c r="AA67" s="1">
        <f t="shared" si="28"/>
        <v>673.2588311018322</v>
      </c>
      <c r="AB67" s="1">
        <f t="shared" si="23"/>
        <v>723.2588311018322</v>
      </c>
      <c r="AC67" s="1">
        <f t="shared" si="24"/>
        <v>1.4740502262930735</v>
      </c>
      <c r="AD67" s="1">
        <f t="shared" si="34"/>
        <v>0.1905513134948046</v>
      </c>
      <c r="AE67" s="1">
        <f t="shared" si="35"/>
        <v>0.7720972252785928</v>
      </c>
      <c r="AF67" s="1">
        <f t="shared" si="29"/>
        <v>14.57</v>
      </c>
      <c r="AG67" s="1">
        <f t="shared" si="36"/>
        <v>4.2716305686229195</v>
      </c>
      <c r="AN67">
        <f t="shared" si="31"/>
        <v>2950</v>
      </c>
      <c r="AO67" s="2">
        <f t="shared" si="37"/>
        <v>1.8535656249999999</v>
      </c>
    </row>
    <row r="68" spans="1:41" ht="12.75">
      <c r="A68">
        <f t="shared" si="30"/>
        <v>59</v>
      </c>
      <c r="B68" s="1">
        <f t="shared" si="4"/>
        <v>0.1988631193872759</v>
      </c>
      <c r="C68" s="1">
        <f t="shared" si="33"/>
        <v>7.954524775491036</v>
      </c>
      <c r="D68" s="1">
        <f t="shared" si="25"/>
        <v>755.6798536716483</v>
      </c>
      <c r="E68" s="1">
        <f t="shared" si="5"/>
        <v>0.18567728554127774</v>
      </c>
      <c r="F68" s="1">
        <f t="shared" si="6"/>
        <v>0.024570892639140897</v>
      </c>
      <c r="G68" s="1">
        <f t="shared" si="7"/>
        <v>0.755494176386107</v>
      </c>
      <c r="H68" s="1">
        <f t="shared" si="8"/>
        <v>14.46</v>
      </c>
      <c r="I68" s="1">
        <f t="shared" si="9"/>
        <v>10.442801264497549</v>
      </c>
      <c r="J68" s="1">
        <f t="shared" si="10"/>
        <v>0.1975</v>
      </c>
      <c r="K68" s="1">
        <f t="shared" si="11"/>
        <v>0.0006333616241157225</v>
      </c>
      <c r="L68" s="3">
        <f t="shared" si="26"/>
        <v>3.182857822834671</v>
      </c>
      <c r="M68" s="3">
        <f t="shared" si="12"/>
        <v>0.003927288209458075</v>
      </c>
      <c r="N68" s="1">
        <f t="shared" si="13"/>
        <v>39.27288209458075</v>
      </c>
      <c r="O68" s="5">
        <f t="shared" si="14"/>
        <v>119699.6829049723</v>
      </c>
      <c r="P68" s="1">
        <f t="shared" si="15"/>
        <v>4.179774143214976</v>
      </c>
      <c r="Q68" s="1">
        <f t="shared" si="27"/>
        <v>380.8790408553438</v>
      </c>
      <c r="R68" s="8">
        <f t="shared" si="16"/>
        <v>0.7645716773905546</v>
      </c>
      <c r="S68" s="9">
        <f t="shared" si="17"/>
        <v>238.54456079676768</v>
      </c>
      <c r="T68" s="9">
        <f t="shared" si="18"/>
        <v>4711.255075736161</v>
      </c>
      <c r="U68" s="2">
        <f t="shared" si="19"/>
        <v>1.8845020302944648</v>
      </c>
      <c r="V68" s="2">
        <f t="shared" si="20"/>
        <v>400.8985738625373</v>
      </c>
      <c r="W68" s="2">
        <f t="shared" si="21"/>
        <v>8.017971477250747</v>
      </c>
      <c r="X68" s="1">
        <f t="shared" si="22"/>
        <v>430.8790408553438</v>
      </c>
      <c r="AA68" s="1">
        <f t="shared" si="28"/>
        <v>677.5304616704551</v>
      </c>
      <c r="AB68" s="1">
        <f t="shared" si="23"/>
        <v>727.5304616704551</v>
      </c>
      <c r="AC68" s="1">
        <f t="shared" si="24"/>
        <v>1.50918343222694</v>
      </c>
      <c r="AD68" s="1">
        <f t="shared" si="34"/>
        <v>0.1997120109652543</v>
      </c>
      <c r="AE68" s="1">
        <f t="shared" si="35"/>
        <v>0.7541706702394214</v>
      </c>
      <c r="AF68" s="1">
        <f t="shared" si="29"/>
        <v>14.57</v>
      </c>
      <c r="AG68" s="1">
        <f t="shared" si="36"/>
        <v>4.172451840881999</v>
      </c>
      <c r="AN68">
        <f t="shared" si="31"/>
        <v>3000</v>
      </c>
      <c r="AO68" s="2">
        <f t="shared" si="37"/>
        <v>1.9607500000000009</v>
      </c>
    </row>
    <row r="69" spans="1:41" ht="12.75">
      <c r="A69">
        <f t="shared" si="30"/>
        <v>60</v>
      </c>
      <c r="B69" s="1">
        <f t="shared" si="4"/>
        <v>0.19418605498321295</v>
      </c>
      <c r="C69" s="1">
        <f t="shared" si="33"/>
        <v>7.767442199328518</v>
      </c>
      <c r="D69" s="1">
        <f t="shared" si="25"/>
        <v>737.9070089362092</v>
      </c>
      <c r="E69" s="1">
        <f t="shared" si="5"/>
        <v>0.17857673867658058</v>
      </c>
      <c r="F69" s="1">
        <f t="shared" si="6"/>
        <v>0.02420043942041188</v>
      </c>
      <c r="G69" s="1">
        <f t="shared" si="7"/>
        <v>0.7377284321975326</v>
      </c>
      <c r="H69" s="1">
        <f t="shared" si="8"/>
        <v>14.46</v>
      </c>
      <c r="I69" s="1">
        <f t="shared" si="9"/>
        <v>10.367055543923902</v>
      </c>
      <c r="J69" s="1">
        <f t="shared" si="10"/>
        <v>0.1975</v>
      </c>
      <c r="K69" s="1">
        <f t="shared" si="11"/>
        <v>0.0006264111010997055</v>
      </c>
      <c r="L69" s="3">
        <f t="shared" si="26"/>
        <v>3.2181741295148756</v>
      </c>
      <c r="M69" s="3">
        <f t="shared" si="12"/>
        <v>0.0038841900708102193</v>
      </c>
      <c r="N69" s="1">
        <f t="shared" si="13"/>
        <v>38.841900708102195</v>
      </c>
      <c r="O69" s="5">
        <f t="shared" si="14"/>
        <v>120574.2551203578</v>
      </c>
      <c r="P69" s="1">
        <f t="shared" si="15"/>
        <v>4.081485102061038</v>
      </c>
      <c r="Q69" s="1">
        <f t="shared" si="27"/>
        <v>376.69926671212886</v>
      </c>
      <c r="R69" s="8">
        <f t="shared" si="16"/>
        <v>0.7590259400766562</v>
      </c>
      <c r="S69" s="9">
        <f t="shared" si="17"/>
        <v>239.24019816582054</v>
      </c>
      <c r="T69" s="9">
        <f t="shared" si="18"/>
        <v>4724.993913774955</v>
      </c>
      <c r="U69" s="2">
        <f t="shared" si="19"/>
        <v>1.889997565509982</v>
      </c>
      <c r="V69" s="2">
        <f t="shared" si="20"/>
        <v>390.3330065922438</v>
      </c>
      <c r="W69" s="2">
        <f t="shared" si="21"/>
        <v>7.806660131844876</v>
      </c>
      <c r="X69" s="1">
        <f t="shared" si="22"/>
        <v>426.69926671212886</v>
      </c>
      <c r="AA69" s="1">
        <f t="shared" si="28"/>
        <v>681.7029135113371</v>
      </c>
      <c r="AB69" s="1">
        <f t="shared" si="23"/>
        <v>731.7029135113371</v>
      </c>
      <c r="AC69" s="1">
        <f t="shared" si="24"/>
        <v>1.5441036104352088</v>
      </c>
      <c r="AD69" s="1">
        <f t="shared" si="34"/>
        <v>0.2092544984308035</v>
      </c>
      <c r="AE69" s="1">
        <f t="shared" si="35"/>
        <v>0.736362905325774</v>
      </c>
      <c r="AF69" s="1">
        <f t="shared" si="29"/>
        <v>14.57</v>
      </c>
      <c r="AG69" s="1">
        <f t="shared" si="36"/>
        <v>4.073930319921294</v>
      </c>
      <c r="AN69">
        <f t="shared" si="31"/>
        <v>3050</v>
      </c>
      <c r="AO69" s="2">
        <f t="shared" si="37"/>
        <v>2.0732156250000013</v>
      </c>
    </row>
    <row r="70" spans="1:41" ht="12.75">
      <c r="A70">
        <f t="shared" si="30"/>
        <v>61</v>
      </c>
      <c r="B70" s="1">
        <f t="shared" si="4"/>
        <v>0.18954315809164024</v>
      </c>
      <c r="C70" s="1">
        <f t="shared" si="33"/>
        <v>7.58172632366561</v>
      </c>
      <c r="D70" s="1">
        <f t="shared" si="25"/>
        <v>720.2640007482328</v>
      </c>
      <c r="E70" s="1">
        <f t="shared" si="5"/>
        <v>0.17184162274251388</v>
      </c>
      <c r="F70" s="1">
        <f t="shared" si="6"/>
        <v>0.023858144036630932</v>
      </c>
      <c r="G70" s="1">
        <f t="shared" si="7"/>
        <v>0.7200921591254903</v>
      </c>
      <c r="H70" s="1">
        <f t="shared" si="8"/>
        <v>14.43</v>
      </c>
      <c r="I70" s="1">
        <f t="shared" si="9"/>
        <v>10.292648921184092</v>
      </c>
      <c r="J70" s="1">
        <f t="shared" si="10"/>
        <v>0.1975</v>
      </c>
      <c r="K70" s="1">
        <f t="shared" si="11"/>
        <v>0.0006196240223798048</v>
      </c>
      <c r="L70" s="3">
        <f t="shared" si="26"/>
        <v>3.2534245400258763</v>
      </c>
      <c r="M70" s="3">
        <f t="shared" si="12"/>
        <v>0.0038421054019284495</v>
      </c>
      <c r="N70" s="1">
        <f t="shared" si="13"/>
        <v>38.4210540192845</v>
      </c>
      <c r="O70" s="5">
        <f t="shared" si="14"/>
        <v>121445.89887130796</v>
      </c>
      <c r="P70" s="1">
        <f t="shared" si="15"/>
        <v>3.9921949223866404</v>
      </c>
      <c r="Q70" s="1">
        <f t="shared" si="27"/>
        <v>372.6177816100678</v>
      </c>
      <c r="R70" s="8">
        <f t="shared" si="16"/>
        <v>0.752014804722463</v>
      </c>
      <c r="S70" s="9">
        <f t="shared" si="17"/>
        <v>239.7312639339835</v>
      </c>
      <c r="T70" s="9">
        <f t="shared" si="18"/>
        <v>4734.6924626961745</v>
      </c>
      <c r="U70" s="2">
        <f t="shared" si="19"/>
        <v>1.8938769850784698</v>
      </c>
      <c r="V70" s="2">
        <f t="shared" si="20"/>
        <v>380.22118902070844</v>
      </c>
      <c r="W70" s="2">
        <f t="shared" si="21"/>
        <v>7.6044237804141686</v>
      </c>
      <c r="X70" s="1">
        <f t="shared" si="22"/>
        <v>422.6177816100678</v>
      </c>
      <c r="AA70" s="1">
        <f t="shared" si="28"/>
        <v>685.7768438312584</v>
      </c>
      <c r="AB70" s="1">
        <f t="shared" si="23"/>
        <v>735.7768438312584</v>
      </c>
      <c r="AC70" s="1">
        <f t="shared" si="24"/>
        <v>1.578780537648108</v>
      </c>
      <c r="AD70" s="1">
        <f t="shared" si="34"/>
        <v>0.21919470305443856</v>
      </c>
      <c r="AE70" s="1">
        <f t="shared" si="35"/>
        <v>0.7186852202105847</v>
      </c>
      <c r="AF70" s="1">
        <f t="shared" si="29"/>
        <v>14.57</v>
      </c>
      <c r="AG70" s="1">
        <f t="shared" si="36"/>
        <v>3.9843948452423263</v>
      </c>
      <c r="AN70">
        <f t="shared" si="31"/>
        <v>3100</v>
      </c>
      <c r="AO70" s="2">
        <f t="shared" si="37"/>
        <v>2.1909625000000013</v>
      </c>
    </row>
    <row r="71" spans="1:41" ht="12.75">
      <c r="A71">
        <f t="shared" si="30"/>
        <v>62</v>
      </c>
      <c r="B71" s="1">
        <f t="shared" si="4"/>
        <v>0.1849372809633053</v>
      </c>
      <c r="C71" s="1">
        <f t="shared" si="33"/>
        <v>7.397491238532212</v>
      </c>
      <c r="D71" s="1">
        <f t="shared" si="25"/>
        <v>702.7616676605602</v>
      </c>
      <c r="E71" s="1">
        <f t="shared" si="5"/>
        <v>0.1654399453456336</v>
      </c>
      <c r="F71" s="1">
        <f t="shared" si="6"/>
        <v>0.023541401439320177</v>
      </c>
      <c r="G71" s="1">
        <f t="shared" si="7"/>
        <v>0.7025962277152146</v>
      </c>
      <c r="H71" s="1">
        <f t="shared" si="8"/>
        <v>14.43</v>
      </c>
      <c r="I71" s="1">
        <f t="shared" si="9"/>
        <v>10.21944064298554</v>
      </c>
      <c r="J71" s="1">
        <f t="shared" si="10"/>
        <v>0.1975</v>
      </c>
      <c r="K71" s="1">
        <f t="shared" si="11"/>
        <v>0.0006129854237996596</v>
      </c>
      <c r="L71" s="3">
        <f t="shared" si="26"/>
        <v>3.2886589496765115</v>
      </c>
      <c r="M71" s="3">
        <f t="shared" si="12"/>
        <v>0.0038009414145025776</v>
      </c>
      <c r="N71" s="1">
        <f t="shared" si="13"/>
        <v>38.00941414502578</v>
      </c>
      <c r="O71" s="5">
        <f t="shared" si="14"/>
        <v>122315.89219689636</v>
      </c>
      <c r="P71" s="1">
        <f t="shared" si="15"/>
        <v>3.895197381650531</v>
      </c>
      <c r="Q71" s="1">
        <f t="shared" si="27"/>
        <v>368.62558668768116</v>
      </c>
      <c r="R71" s="8">
        <f t="shared" si="16"/>
        <v>0.7466659669786396</v>
      </c>
      <c r="S71" s="9">
        <f t="shared" si="17"/>
        <v>240.41673156109496</v>
      </c>
      <c r="T71" s="9">
        <f t="shared" si="18"/>
        <v>4748.230448331626</v>
      </c>
      <c r="U71" s="2">
        <f t="shared" si="19"/>
        <v>1.8992921793326503</v>
      </c>
      <c r="V71" s="2">
        <f t="shared" si="20"/>
        <v>369.92529920387716</v>
      </c>
      <c r="W71" s="2">
        <f t="shared" si="21"/>
        <v>7.398505984077543</v>
      </c>
      <c r="X71" s="1">
        <f t="shared" si="22"/>
        <v>418.62558668768116</v>
      </c>
      <c r="AA71" s="1">
        <f t="shared" si="28"/>
        <v>689.7612386765007</v>
      </c>
      <c r="AB71" s="1">
        <f t="shared" si="23"/>
        <v>739.7612386765007</v>
      </c>
      <c r="AC71" s="1">
        <f t="shared" si="24"/>
        <v>1.613257112240398</v>
      </c>
      <c r="AD71" s="1">
        <f t="shared" si="34"/>
        <v>0.22955963400946547</v>
      </c>
      <c r="AE71" s="1">
        <f t="shared" si="35"/>
        <v>0.7011484105483198</v>
      </c>
      <c r="AF71" s="1">
        <f t="shared" si="29"/>
        <v>14.57</v>
      </c>
      <c r="AG71" s="1">
        <f t="shared" si="36"/>
        <v>3.88717067525056</v>
      </c>
      <c r="AN71">
        <f t="shared" si="31"/>
        <v>3150</v>
      </c>
      <c r="AO71" s="2">
        <f t="shared" si="37"/>
        <v>2.3139906250000024</v>
      </c>
    </row>
    <row r="72" spans="1:41" ht="12.75">
      <c r="A72">
        <f t="shared" si="30"/>
        <v>63</v>
      </c>
      <c r="B72" s="1">
        <f t="shared" si="4"/>
        <v>0.18037116322708033</v>
      </c>
      <c r="C72" s="1">
        <f t="shared" si="33"/>
        <v>7.214846529083213</v>
      </c>
      <c r="D72" s="1">
        <f t="shared" si="25"/>
        <v>685.4104202629052</v>
      </c>
      <c r="E72" s="1">
        <f t="shared" si="5"/>
        <v>0.15936785918463375</v>
      </c>
      <c r="F72" s="1">
        <f t="shared" si="6"/>
        <v>0.023251449711474255</v>
      </c>
      <c r="G72" s="1">
        <f t="shared" si="7"/>
        <v>0.6852510524037205</v>
      </c>
      <c r="H72" s="1">
        <f t="shared" si="8"/>
        <v>14.43</v>
      </c>
      <c r="I72" s="1">
        <f t="shared" si="9"/>
        <v>10.147595226373545</v>
      </c>
      <c r="J72" s="1">
        <f t="shared" si="10"/>
        <v>0.1975</v>
      </c>
      <c r="K72" s="1">
        <f t="shared" si="11"/>
        <v>0.0006065081218868183</v>
      </c>
      <c r="L72" s="3">
        <f t="shared" si="26"/>
        <v>3.3237807166186486</v>
      </c>
      <c r="M72" s="3">
        <f t="shared" si="12"/>
        <v>0.003760777580031366</v>
      </c>
      <c r="N72" s="1">
        <f t="shared" si="13"/>
        <v>37.60777580031366</v>
      </c>
      <c r="O72" s="5">
        <f t="shared" si="14"/>
        <v>123181.89404631131</v>
      </c>
      <c r="P72" s="1">
        <f t="shared" si="15"/>
        <v>3.7990356335618602</v>
      </c>
      <c r="Q72" s="1">
        <f t="shared" si="27"/>
        <v>364.73038930603065</v>
      </c>
      <c r="R72" s="8">
        <f t="shared" si="16"/>
        <v>0.7414167043876975</v>
      </c>
      <c r="S72" s="9">
        <f t="shared" si="17"/>
        <v>241.0961552084067</v>
      </c>
      <c r="T72" s="9">
        <f t="shared" si="18"/>
        <v>4761.649065366033</v>
      </c>
      <c r="U72" s="2">
        <f t="shared" si="19"/>
        <v>1.9046596261464133</v>
      </c>
      <c r="V72" s="2">
        <f t="shared" si="20"/>
        <v>359.77612114882123</v>
      </c>
      <c r="W72" s="2">
        <f t="shared" si="21"/>
        <v>7.195522422976425</v>
      </c>
      <c r="X72" s="1">
        <f t="shared" si="22"/>
        <v>414.73038930603065</v>
      </c>
      <c r="AA72" s="1">
        <f t="shared" si="28"/>
        <v>693.6484093517513</v>
      </c>
      <c r="AB72" s="1">
        <f t="shared" si="23"/>
        <v>743.6484093517513</v>
      </c>
      <c r="AC72" s="1">
        <f t="shared" si="24"/>
        <v>1.647433581595384</v>
      </c>
      <c r="AD72" s="1">
        <f t="shared" si="34"/>
        <v>0.24035724186443974</v>
      </c>
      <c r="AE72" s="1">
        <f t="shared" si="35"/>
        <v>0.6837629866813099</v>
      </c>
      <c r="AF72" s="1">
        <f t="shared" si="29"/>
        <v>14.57</v>
      </c>
      <c r="AG72" s="1">
        <f t="shared" si="36"/>
        <v>3.790785788946971</v>
      </c>
      <c r="AN72">
        <f t="shared" si="31"/>
        <v>3200</v>
      </c>
      <c r="AO72" s="2">
        <f t="shared" si="37"/>
        <v>2.4423000000000012</v>
      </c>
    </row>
    <row r="73" spans="1:41" ht="12.75">
      <c r="A73">
        <f t="shared" si="30"/>
        <v>64</v>
      </c>
      <c r="B73" s="1">
        <f t="shared" si="4"/>
        <v>0.17584743029766237</v>
      </c>
      <c r="C73" s="1">
        <f aca="true" t="shared" si="38" ref="C73:C104">$A$1*$E$2*B73</f>
        <v>7.033897211906495</v>
      </c>
      <c r="D73" s="1">
        <f t="shared" si="25"/>
        <v>668.220235131117</v>
      </c>
      <c r="E73" s="1">
        <f t="shared" si="5"/>
        <v>0.1536082057381868</v>
      </c>
      <c r="F73" s="1">
        <f t="shared" si="6"/>
        <v>0.022987661501757135</v>
      </c>
      <c r="G73" s="1">
        <f t="shared" si="7"/>
        <v>0.6680666269253788</v>
      </c>
      <c r="H73" s="1">
        <f t="shared" si="8"/>
        <v>14.43</v>
      </c>
      <c r="I73" s="1">
        <f t="shared" si="9"/>
        <v>10.077121598275433</v>
      </c>
      <c r="J73" s="1">
        <f t="shared" si="10"/>
        <v>0.1975</v>
      </c>
      <c r="K73" s="1">
        <f t="shared" si="11"/>
        <v>0.0006001907268063678</v>
      </c>
      <c r="L73" s="3">
        <f t="shared" si="26"/>
        <v>3.358765655588619</v>
      </c>
      <c r="M73" s="3">
        <f t="shared" si="12"/>
        <v>0.003721605280559353</v>
      </c>
      <c r="N73" s="1">
        <f t="shared" si="13"/>
        <v>37.21605280559353</v>
      </c>
      <c r="O73" s="5">
        <f t="shared" si="14"/>
        <v>124043.35779910815</v>
      </c>
      <c r="P73" s="1">
        <f t="shared" si="15"/>
        <v>3.703765083439383</v>
      </c>
      <c r="Q73" s="1">
        <f t="shared" si="27"/>
        <v>360.9313536724688</v>
      </c>
      <c r="R73" s="8">
        <f t="shared" si="16"/>
        <v>0.7362676691803266</v>
      </c>
      <c r="S73" s="9">
        <f t="shared" si="17"/>
        <v>241.76918095425722</v>
      </c>
      <c r="T73" s="9">
        <f t="shared" si="18"/>
        <v>4774.94132384658</v>
      </c>
      <c r="U73" s="2">
        <f t="shared" si="19"/>
        <v>1.9099765295386322</v>
      </c>
      <c r="V73" s="2">
        <f t="shared" si="20"/>
        <v>349.7774012368386</v>
      </c>
      <c r="W73" s="2">
        <f t="shared" si="21"/>
        <v>6.995548024736772</v>
      </c>
      <c r="X73" s="1">
        <f t="shared" si="22"/>
        <v>410.9313536724688</v>
      </c>
      <c r="AA73" s="1">
        <f t="shared" si="28"/>
        <v>697.4391951406983</v>
      </c>
      <c r="AB73" s="1">
        <f t="shared" si="23"/>
        <v>747.4391951406983</v>
      </c>
      <c r="AC73" s="1">
        <f t="shared" si="24"/>
        <v>1.6812828148834247</v>
      </c>
      <c r="AD73" s="1">
        <f aca="true" t="shared" si="39" ref="AD73:AD104">(AC73/D73)*100</f>
        <v>0.25160609129915473</v>
      </c>
      <c r="AE73" s="1">
        <f aca="true" t="shared" si="40" ref="AE73:AE109">(D73-AC73)/1000</f>
        <v>0.6665389523162336</v>
      </c>
      <c r="AF73" s="1">
        <f t="shared" si="29"/>
        <v>14.57</v>
      </c>
      <c r="AG73" s="1">
        <f aca="true" t="shared" si="41" ref="AG73:AG109">(AE73/H73)/$E$1</f>
        <v>3.695295646936846</v>
      </c>
      <c r="AN73">
        <f t="shared" si="31"/>
        <v>3250</v>
      </c>
      <c r="AO73" s="2">
        <f t="shared" si="37"/>
        <v>2.5758906250000013</v>
      </c>
    </row>
    <row r="74" spans="1:41" ht="12.75">
      <c r="A74">
        <f t="shared" si="30"/>
        <v>65</v>
      </c>
      <c r="B74" s="1">
        <f aca="true" t="shared" si="42" ref="B74:B109">1/(2*PI())^0.5*(EXP(-0.5*((A74/50)^2)))</f>
        <v>0.17136859204780736</v>
      </c>
      <c r="C74" s="1">
        <f t="shared" si="38"/>
        <v>6.854743681912295</v>
      </c>
      <c r="D74" s="1">
        <f aca="true" t="shared" si="43" ref="D74:D109">(C74/10000)*$A$2*1000000</f>
        <v>651.2006497816681</v>
      </c>
      <c r="E74" s="1">
        <f aca="true" t="shared" si="44" ref="E74:E109">($A$2*(X74^4)*5.6704*10^-8)/10000</f>
        <v>0.1481446839031271</v>
      </c>
      <c r="F74" s="1">
        <f aca="true" t="shared" si="45" ref="F74:F109">E74/D74*100</f>
        <v>0.022749468071445636</v>
      </c>
      <c r="G74" s="1">
        <f aca="true" t="shared" si="46" ref="G74:G109">(D74-E74)/1000</f>
        <v>0.6510525050977649</v>
      </c>
      <c r="H74" s="1">
        <f aca="true" t="shared" si="47" ref="H74:H109">LOOKUP(Q74,$AK$10:$AL$61)</f>
        <v>14.43</v>
      </c>
      <c r="I74" s="1">
        <f aca="true" t="shared" si="48" ref="I74:I109">8.76*(293.85+72)/(Q74+72)*((Q74/293.85)^1.5)</f>
        <v>10.008027324916812</v>
      </c>
      <c r="J74" s="1">
        <f aca="true" t="shared" si="49" ref="J74:J109">LOOKUP(Q74,$AN$10:$AO$70)</f>
        <v>0.1975</v>
      </c>
      <c r="K74" s="1">
        <f aca="true" t="shared" si="50" ref="K74:K109">8.314472*Q74/($A$3*100000)</f>
        <v>0.0005940317565902009</v>
      </c>
      <c r="L74" s="3">
        <f t="shared" si="26"/>
        <v>3.3935896147563867</v>
      </c>
      <c r="M74" s="3">
        <f aca="true" t="shared" si="51" ref="M74:M109">$E$1/L74</f>
        <v>0.0036834153268403757</v>
      </c>
      <c r="N74" s="1">
        <f aca="true" t="shared" si="52" ref="N74:N109">M74*10000</f>
        <v>36.83415326840376</v>
      </c>
      <c r="O74" s="5">
        <f aca="true" t="shared" si="53" ref="O74:O109">L74*N74*0.01/(I74*0.000001)</f>
        <v>124899.73892136535</v>
      </c>
      <c r="P74" s="1">
        <f aca="true" t="shared" si="54" ref="P74:P109">(G74/H74)/$E$1</f>
        <v>3.6094386977007065</v>
      </c>
      <c r="Q74" s="1">
        <f t="shared" si="27"/>
        <v>357.2275885890294</v>
      </c>
      <c r="R74" s="8">
        <f aca="true" t="shared" si="55" ref="R74:R109">(I74*H74)/J74/1000</f>
        <v>0.7312194141698712</v>
      </c>
      <c r="S74" s="9">
        <f aca="true" t="shared" si="56" ref="S74:S109">0.023*(O74^0.8)*(R74^0.4)</f>
        <v>242.43546187532561</v>
      </c>
      <c r="T74" s="9">
        <f aca="true" t="shared" si="57" ref="T74:T109">J74*S74/0.01</f>
        <v>4788.100372037681</v>
      </c>
      <c r="U74" s="2">
        <f aca="true" t="shared" si="58" ref="U74:U109">T74*4*0.01*0.01</f>
        <v>1.9152401488150725</v>
      </c>
      <c r="V74" s="2">
        <f aca="true" t="shared" si="59" ref="V74:V109">G74*1000/U74</f>
        <v>339.9325695529933</v>
      </c>
      <c r="W74" s="2">
        <f aca="true" t="shared" si="60" ref="W74:W109">V74/50</f>
        <v>6.798651391059866</v>
      </c>
      <c r="X74" s="1">
        <f aca="true" t="shared" si="61" ref="X74:X109">Q74+50</f>
        <v>407.2275885890294</v>
      </c>
      <c r="AA74" s="1">
        <f t="shared" si="28"/>
        <v>701.1344907876352</v>
      </c>
      <c r="AB74" s="1">
        <f aca="true" t="shared" si="62" ref="AB74:AB109">AA74+50</f>
        <v>751.1344907876352</v>
      </c>
      <c r="AC74" s="1">
        <f aca="true" t="shared" si="63" ref="AC74:AC109">($A$2*(AB74^4)*5.6704*10^-8)/10000</f>
        <v>1.7147788531298875</v>
      </c>
      <c r="AD74" s="1">
        <f t="shared" si="39"/>
        <v>0.26332572820755196</v>
      </c>
      <c r="AE74" s="1">
        <f t="shared" si="40"/>
        <v>0.6494858709285382</v>
      </c>
      <c r="AF74" s="1">
        <f t="shared" si="29"/>
        <v>14.6</v>
      </c>
      <c r="AG74" s="1">
        <f t="shared" si="41"/>
        <v>3.600753269181084</v>
      </c>
      <c r="AN74">
        <f t="shared" si="31"/>
        <v>3300</v>
      </c>
      <c r="AO74" s="2">
        <f t="shared" si="37"/>
        <v>2.714762500000001</v>
      </c>
    </row>
    <row r="75" spans="1:41" ht="12.75">
      <c r="A75">
        <f t="shared" si="30"/>
        <v>66</v>
      </c>
      <c r="B75" s="1">
        <f t="shared" si="42"/>
        <v>0.1669370417417138</v>
      </c>
      <c r="C75" s="1">
        <f t="shared" si="38"/>
        <v>6.677481669668552</v>
      </c>
      <c r="D75" s="1">
        <f t="shared" si="43"/>
        <v>634.3607586185124</v>
      </c>
      <c r="E75" s="1">
        <f t="shared" si="44"/>
        <v>0.14296181412675038</v>
      </c>
      <c r="F75" s="1">
        <f t="shared" si="45"/>
        <v>0.022536358402447117</v>
      </c>
      <c r="G75" s="1">
        <f t="shared" si="46"/>
        <v>0.6342177968043855</v>
      </c>
      <c r="H75" s="1">
        <f t="shared" si="47"/>
        <v>14.43</v>
      </c>
      <c r="I75" s="1">
        <f t="shared" si="48"/>
        <v>9.940318611617714</v>
      </c>
      <c r="J75" s="1">
        <f t="shared" si="49"/>
        <v>0.1975</v>
      </c>
      <c r="K75" s="1">
        <f t="shared" si="50"/>
        <v>0.0005880296411926512</v>
      </c>
      <c r="L75" s="3">
        <f aca="true" t="shared" si="64" ref="L75:L109">(1.00795*2*0.001)/K75</f>
        <v>3.4282285428865777</v>
      </c>
      <c r="M75" s="3">
        <f t="shared" si="51"/>
        <v>0.003646197983485362</v>
      </c>
      <c r="N75" s="1">
        <f t="shared" si="52"/>
        <v>36.46197983485362</v>
      </c>
      <c r="O75" s="5">
        <f t="shared" si="53"/>
        <v>125750.49642162042</v>
      </c>
      <c r="P75" s="1">
        <f t="shared" si="54"/>
        <v>3.516106981590495</v>
      </c>
      <c r="Q75" s="1">
        <f aca="true" t="shared" si="65" ref="Q75:Q109">Q74-P74</f>
        <v>353.6181498913287</v>
      </c>
      <c r="R75" s="8">
        <f t="shared" si="55"/>
        <v>0.726272392737436</v>
      </c>
      <c r="S75" s="9">
        <f t="shared" si="56"/>
        <v>243.0946589014241</v>
      </c>
      <c r="T75" s="9">
        <f t="shared" si="57"/>
        <v>4801.119513303126</v>
      </c>
      <c r="U75" s="2">
        <f t="shared" si="58"/>
        <v>1.9204478053212506</v>
      </c>
      <c r="V75" s="2">
        <f t="shared" si="59"/>
        <v>330.2447455468826</v>
      </c>
      <c r="W75" s="2">
        <f t="shared" si="60"/>
        <v>6.604894910937652</v>
      </c>
      <c r="X75" s="1">
        <f t="shared" si="61"/>
        <v>403.6181498913287</v>
      </c>
      <c r="AA75" s="1">
        <f aca="true" t="shared" si="66" ref="AA75:AA109">AA74+AG74</f>
        <v>704.7352440568162</v>
      </c>
      <c r="AB75" s="1">
        <f t="shared" si="62"/>
        <v>754.7352440568162</v>
      </c>
      <c r="AC75" s="1">
        <f t="shared" si="63"/>
        <v>1.747896949601483</v>
      </c>
      <c r="AD75" s="1">
        <f t="shared" si="39"/>
        <v>0.27553673928507</v>
      </c>
      <c r="AE75" s="1">
        <f t="shared" si="40"/>
        <v>0.632612861668911</v>
      </c>
      <c r="AF75" s="1">
        <f aca="true" t="shared" si="67" ref="AF75:AF109">LOOKUP(AA75,$AK$10:$AL$61)</f>
        <v>14.6</v>
      </c>
      <c r="AG75" s="1">
        <f t="shared" si="41"/>
        <v>3.5072092123016545</v>
      </c>
      <c r="AN75">
        <f t="shared" si="31"/>
        <v>3350</v>
      </c>
      <c r="AO75" s="2">
        <f t="shared" si="37"/>
        <v>2.8589156250000016</v>
      </c>
    </row>
    <row r="76" spans="1:41" ht="12.75">
      <c r="A76">
        <f aca="true" t="shared" si="68" ref="A76:A109">A75+1</f>
        <v>67</v>
      </c>
      <c r="B76" s="1">
        <f t="shared" si="42"/>
        <v>0.16255505522553412</v>
      </c>
      <c r="C76" s="1">
        <f t="shared" si="38"/>
        <v>6.502202209021365</v>
      </c>
      <c r="D76" s="1">
        <f t="shared" si="43"/>
        <v>617.7092098570297</v>
      </c>
      <c r="E76" s="1">
        <f t="shared" si="44"/>
        <v>0.1380449032425924</v>
      </c>
      <c r="F76" s="1">
        <f t="shared" si="45"/>
        <v>0.022347878425601462</v>
      </c>
      <c r="G76" s="1">
        <f t="shared" si="46"/>
        <v>0.617571164953787</v>
      </c>
      <c r="H76" s="1">
        <f t="shared" si="47"/>
        <v>14.43</v>
      </c>
      <c r="I76" s="1">
        <f t="shared" si="48"/>
        <v>9.87400030557586</v>
      </c>
      <c r="J76" s="1">
        <f t="shared" si="49"/>
        <v>0.1975</v>
      </c>
      <c r="K76" s="1">
        <f t="shared" si="50"/>
        <v>0.0005821827265831634</v>
      </c>
      <c r="L76" s="3">
        <f t="shared" si="64"/>
        <v>3.4626585571017165</v>
      </c>
      <c r="M76" s="3">
        <f t="shared" si="51"/>
        <v>0.0036099429943397708</v>
      </c>
      <c r="N76" s="1">
        <f t="shared" si="52"/>
        <v>36.09942994339771</v>
      </c>
      <c r="O76" s="5">
        <f t="shared" si="53"/>
        <v>126595.09431999145</v>
      </c>
      <c r="P76" s="1">
        <f t="shared" si="54"/>
        <v>3.423817962321758</v>
      </c>
      <c r="Q76" s="1">
        <f t="shared" si="65"/>
        <v>350.1020429097382</v>
      </c>
      <c r="R76" s="8">
        <f t="shared" si="55"/>
        <v>0.7214269590352387</v>
      </c>
      <c r="S76" s="9">
        <f t="shared" si="56"/>
        <v>243.74644165524967</v>
      </c>
      <c r="T76" s="9">
        <f t="shared" si="57"/>
        <v>4813.992222691181</v>
      </c>
      <c r="U76" s="2">
        <f t="shared" si="58"/>
        <v>1.9255968890764725</v>
      </c>
      <c r="V76" s="2">
        <f t="shared" si="59"/>
        <v>320.7167442246844</v>
      </c>
      <c r="W76" s="2">
        <f t="shared" si="60"/>
        <v>6.414334884493688</v>
      </c>
      <c r="X76" s="1">
        <f t="shared" si="61"/>
        <v>400.1020429097382</v>
      </c>
      <c r="AA76" s="1">
        <f t="shared" si="66"/>
        <v>708.2424532691178</v>
      </c>
      <c r="AB76" s="1">
        <f t="shared" si="62"/>
        <v>758.2424532691178</v>
      </c>
      <c r="AC76" s="1">
        <f t="shared" si="63"/>
        <v>1.7806136043428826</v>
      </c>
      <c r="AD76" s="1">
        <f t="shared" si="39"/>
        <v>0.2882608152718024</v>
      </c>
      <c r="AE76" s="1">
        <f t="shared" si="40"/>
        <v>0.6159285962526868</v>
      </c>
      <c r="AF76" s="1">
        <f t="shared" si="67"/>
        <v>14.6</v>
      </c>
      <c r="AG76" s="1">
        <f t="shared" si="41"/>
        <v>3.4147115523364477</v>
      </c>
      <c r="AN76">
        <f aca="true" t="shared" si="69" ref="AN76:AN107">AN75+50</f>
        <v>3400</v>
      </c>
      <c r="AO76" s="2">
        <f t="shared" si="37"/>
        <v>3.00835</v>
      </c>
    </row>
    <row r="77" spans="1:41" ht="12.75">
      <c r="A77">
        <f t="shared" si="68"/>
        <v>68</v>
      </c>
      <c r="B77" s="1">
        <f t="shared" si="42"/>
        <v>0.15822479037038303</v>
      </c>
      <c r="C77" s="1">
        <f t="shared" si="38"/>
        <v>6.328991614815322</v>
      </c>
      <c r="D77" s="1">
        <f t="shared" si="43"/>
        <v>601.2542034074555</v>
      </c>
      <c r="E77" s="1">
        <f t="shared" si="44"/>
        <v>0.13338001008270542</v>
      </c>
      <c r="F77" s="1">
        <f t="shared" si="45"/>
        <v>0.022183630372446143</v>
      </c>
      <c r="G77" s="1">
        <f t="shared" si="46"/>
        <v>0.6011208233973727</v>
      </c>
      <c r="H77" s="1">
        <f t="shared" si="47"/>
        <v>14.38</v>
      </c>
      <c r="I77" s="1">
        <f t="shared" si="48"/>
        <v>9.809075901646041</v>
      </c>
      <c r="J77" s="1">
        <f t="shared" si="49"/>
        <v>0.17980000000000002</v>
      </c>
      <c r="K77" s="1">
        <f t="shared" si="50"/>
        <v>0.0005764892788669992</v>
      </c>
      <c r="L77" s="3">
        <f t="shared" si="64"/>
        <v>3.496856010855814</v>
      </c>
      <c r="M77" s="3">
        <f t="shared" si="51"/>
        <v>0.0035746396080348682</v>
      </c>
      <c r="N77" s="1">
        <f t="shared" si="52"/>
        <v>35.74639608034868</v>
      </c>
      <c r="O77" s="5">
        <f t="shared" si="53"/>
        <v>127433.00312216363</v>
      </c>
      <c r="P77" s="1">
        <f t="shared" si="54"/>
        <v>3.344204858956176</v>
      </c>
      <c r="Q77" s="1">
        <f t="shared" si="65"/>
        <v>346.6782249474164</v>
      </c>
      <c r="R77" s="8">
        <f t="shared" si="55"/>
        <v>0.7845078501983874</v>
      </c>
      <c r="S77" s="9">
        <f t="shared" si="56"/>
        <v>253.391643203495</v>
      </c>
      <c r="T77" s="9">
        <f t="shared" si="57"/>
        <v>4555.98174479884</v>
      </c>
      <c r="U77" s="2">
        <f t="shared" si="58"/>
        <v>1.8223926979195362</v>
      </c>
      <c r="V77" s="2">
        <f t="shared" si="59"/>
        <v>329.8525197580187</v>
      </c>
      <c r="W77" s="2">
        <f t="shared" si="60"/>
        <v>6.597050395160373</v>
      </c>
      <c r="X77" s="1">
        <f t="shared" si="61"/>
        <v>396.6782249474164</v>
      </c>
      <c r="AA77" s="1">
        <f t="shared" si="66"/>
        <v>711.6571648214543</v>
      </c>
      <c r="AB77" s="1">
        <f t="shared" si="62"/>
        <v>761.6571648214543</v>
      </c>
      <c r="AC77" s="1">
        <f t="shared" si="63"/>
        <v>1.8129065929261499</v>
      </c>
      <c r="AD77" s="1">
        <f t="shared" si="39"/>
        <v>0.3015208180919089</v>
      </c>
      <c r="AE77" s="1">
        <f t="shared" si="40"/>
        <v>0.5994412968145293</v>
      </c>
      <c r="AF77" s="1">
        <f t="shared" si="67"/>
        <v>14.6</v>
      </c>
      <c r="AG77" s="1">
        <f t="shared" si="41"/>
        <v>3.334861178384029</v>
      </c>
      <c r="AN77">
        <f t="shared" si="69"/>
        <v>3450</v>
      </c>
      <c r="AO77" s="2">
        <f t="shared" si="37"/>
        <v>3.1630656250000015</v>
      </c>
    </row>
    <row r="78" spans="1:41" ht="12.75">
      <c r="A78">
        <f t="shared" si="68"/>
        <v>69</v>
      </c>
      <c r="B78" s="1">
        <f t="shared" si="42"/>
        <v>0.15394828676263372</v>
      </c>
      <c r="C78" s="1">
        <f t="shared" si="38"/>
        <v>6.157931470505349</v>
      </c>
      <c r="D78" s="1">
        <f t="shared" si="43"/>
        <v>585.0034896980081</v>
      </c>
      <c r="E78" s="1">
        <f t="shared" si="44"/>
        <v>0.12893871703828183</v>
      </c>
      <c r="F78" s="1">
        <f t="shared" si="45"/>
        <v>0.022040674852186415</v>
      </c>
      <c r="G78" s="1">
        <f t="shared" si="46"/>
        <v>0.5848745509809699</v>
      </c>
      <c r="H78" s="1">
        <f t="shared" si="47"/>
        <v>14.38</v>
      </c>
      <c r="I78" s="1">
        <f t="shared" si="48"/>
        <v>9.745326080622256</v>
      </c>
      <c r="J78" s="1">
        <f t="shared" si="49"/>
        <v>0.17980000000000002</v>
      </c>
      <c r="K78" s="1">
        <f t="shared" si="50"/>
        <v>0.0005709282193345881</v>
      </c>
      <c r="L78" s="3">
        <f t="shared" si="64"/>
        <v>3.5309167277622286</v>
      </c>
      <c r="M78" s="3">
        <f t="shared" si="51"/>
        <v>0.0035401571217234746</v>
      </c>
      <c r="N78" s="1">
        <f t="shared" si="52"/>
        <v>35.401571217234746</v>
      </c>
      <c r="O78" s="5">
        <f t="shared" si="53"/>
        <v>128266.61618696556</v>
      </c>
      <c r="P78" s="1">
        <f t="shared" si="54"/>
        <v>3.253822258586758</v>
      </c>
      <c r="Q78" s="1">
        <f t="shared" si="65"/>
        <v>343.33402008846025</v>
      </c>
      <c r="R78" s="8">
        <f t="shared" si="55"/>
        <v>0.7794092827549945</v>
      </c>
      <c r="S78" s="9">
        <f t="shared" si="56"/>
        <v>254.05337912676572</v>
      </c>
      <c r="T78" s="9">
        <f t="shared" si="57"/>
        <v>4567.879756699248</v>
      </c>
      <c r="U78" s="2">
        <f t="shared" si="58"/>
        <v>1.8271519026796992</v>
      </c>
      <c r="V78" s="2">
        <f t="shared" si="59"/>
        <v>320.10176610012195</v>
      </c>
      <c r="W78" s="2">
        <f t="shared" si="60"/>
        <v>6.402035322002439</v>
      </c>
      <c r="X78" s="1">
        <f t="shared" si="61"/>
        <v>393.33402008846025</v>
      </c>
      <c r="AA78" s="1">
        <f t="shared" si="66"/>
        <v>714.9920259998383</v>
      </c>
      <c r="AB78" s="1">
        <f t="shared" si="62"/>
        <v>764.9920259998383</v>
      </c>
      <c r="AC78" s="1">
        <f t="shared" si="63"/>
        <v>1.8448664547857432</v>
      </c>
      <c r="AD78" s="1">
        <f t="shared" si="39"/>
        <v>0.31535990592775853</v>
      </c>
      <c r="AE78" s="1">
        <f t="shared" si="40"/>
        <v>0.5831586232432224</v>
      </c>
      <c r="AF78" s="1">
        <f t="shared" si="67"/>
        <v>14.6</v>
      </c>
      <c r="AG78" s="1">
        <f t="shared" si="41"/>
        <v>3.2442760681125025</v>
      </c>
      <c r="AN78">
        <f t="shared" si="69"/>
        <v>3500</v>
      </c>
      <c r="AO78" s="2">
        <f t="shared" si="37"/>
        <v>3.3230625000000007</v>
      </c>
    </row>
    <row r="79" spans="1:41" ht="12.75">
      <c r="A79">
        <f t="shared" si="68"/>
        <v>70</v>
      </c>
      <c r="B79" s="1">
        <f t="shared" si="42"/>
        <v>0.14972746563574488</v>
      </c>
      <c r="C79" s="1">
        <f t="shared" si="38"/>
        <v>5.989098625429795</v>
      </c>
      <c r="D79" s="1">
        <f t="shared" si="43"/>
        <v>568.9643694158306</v>
      </c>
      <c r="E79" s="1">
        <f t="shared" si="44"/>
        <v>0.12472482921253288</v>
      </c>
      <c r="F79" s="1">
        <f t="shared" si="45"/>
        <v>0.021921377843148748</v>
      </c>
      <c r="G79" s="1">
        <f t="shared" si="46"/>
        <v>0.5688396445866181</v>
      </c>
      <c r="H79" s="1">
        <f t="shared" si="47"/>
        <v>14.38</v>
      </c>
      <c r="I79" s="1">
        <f t="shared" si="48"/>
        <v>9.682976870985833</v>
      </c>
      <c r="J79" s="1">
        <f t="shared" si="49"/>
        <v>0.17980000000000002</v>
      </c>
      <c r="K79" s="1">
        <f t="shared" si="50"/>
        <v>0.0005655174565221888</v>
      </c>
      <c r="L79" s="3">
        <f t="shared" si="64"/>
        <v>3.5646998633735425</v>
      </c>
      <c r="M79" s="3">
        <f t="shared" si="51"/>
        <v>0.0035066065809451668</v>
      </c>
      <c r="N79" s="1">
        <f t="shared" si="52"/>
        <v>35.066065809451665</v>
      </c>
      <c r="O79" s="5">
        <f t="shared" si="53"/>
        <v>129092.53183755012</v>
      </c>
      <c r="P79" s="1">
        <f t="shared" si="54"/>
        <v>3.16461554707437</v>
      </c>
      <c r="Q79" s="1">
        <f t="shared" si="65"/>
        <v>340.0801978298735</v>
      </c>
      <c r="R79" s="8">
        <f t="shared" si="55"/>
        <v>0.7744227330632717</v>
      </c>
      <c r="S79" s="9">
        <f t="shared" si="56"/>
        <v>254.7064647970094</v>
      </c>
      <c r="T79" s="9">
        <f t="shared" si="57"/>
        <v>4579.622237050229</v>
      </c>
      <c r="U79" s="2">
        <f t="shared" si="58"/>
        <v>1.8318488948200917</v>
      </c>
      <c r="V79" s="2">
        <f t="shared" si="59"/>
        <v>310.52760202826914</v>
      </c>
      <c r="W79" s="2">
        <f t="shared" si="60"/>
        <v>6.210552040565383</v>
      </c>
      <c r="X79" s="1">
        <f t="shared" si="61"/>
        <v>390.0801978298735</v>
      </c>
      <c r="AA79" s="1">
        <f t="shared" si="66"/>
        <v>718.2363020679509</v>
      </c>
      <c r="AB79" s="1">
        <f t="shared" si="62"/>
        <v>768.2363020679509</v>
      </c>
      <c r="AC79" s="1">
        <f t="shared" si="63"/>
        <v>1.8763618858750621</v>
      </c>
      <c r="AD79" s="1">
        <f t="shared" si="39"/>
        <v>0.3297854816113649</v>
      </c>
      <c r="AE79" s="1">
        <f t="shared" si="40"/>
        <v>0.5670880075299555</v>
      </c>
      <c r="AF79" s="1">
        <f t="shared" si="67"/>
        <v>14.6</v>
      </c>
      <c r="AG79" s="1">
        <f t="shared" si="41"/>
        <v>3.1548706955769426</v>
      </c>
      <c r="AN79">
        <f t="shared" si="69"/>
        <v>3550</v>
      </c>
      <c r="AO79" s="2">
        <f t="shared" si="37"/>
        <v>3.488340625000001</v>
      </c>
    </row>
    <row r="80" spans="1:41" ht="12.75">
      <c r="A80">
        <f t="shared" si="68"/>
        <v>71</v>
      </c>
      <c r="B80" s="1">
        <f t="shared" si="42"/>
        <v>0.1455641300373476</v>
      </c>
      <c r="C80" s="1">
        <f t="shared" si="38"/>
        <v>5.822565201493904</v>
      </c>
      <c r="D80" s="1">
        <f t="shared" si="43"/>
        <v>553.143694141921</v>
      </c>
      <c r="E80" s="1">
        <f t="shared" si="44"/>
        <v>0.1207263812577589</v>
      </c>
      <c r="F80" s="1">
        <f t="shared" si="45"/>
        <v>0.02182550077607573</v>
      </c>
      <c r="G80" s="1">
        <f t="shared" si="46"/>
        <v>0.5530229677606632</v>
      </c>
      <c r="H80" s="1">
        <f t="shared" si="47"/>
        <v>14.38</v>
      </c>
      <c r="I80" s="1">
        <f t="shared" si="48"/>
        <v>9.622027835557235</v>
      </c>
      <c r="J80" s="1">
        <f t="shared" si="49"/>
        <v>0.17980000000000002</v>
      </c>
      <c r="K80" s="1">
        <f t="shared" si="50"/>
        <v>0.0005602550350508059</v>
      </c>
      <c r="L80" s="3">
        <f t="shared" si="64"/>
        <v>3.5981827451442556</v>
      </c>
      <c r="M80" s="3">
        <f t="shared" si="51"/>
        <v>0.0034739758609728033</v>
      </c>
      <c r="N80" s="1">
        <f t="shared" si="52"/>
        <v>34.739758609728035</v>
      </c>
      <c r="O80" s="5">
        <f t="shared" si="53"/>
        <v>129910.24567407207</v>
      </c>
      <c r="P80" s="1">
        <f t="shared" si="54"/>
        <v>3.0766229082651635</v>
      </c>
      <c r="Q80" s="1">
        <f t="shared" si="65"/>
        <v>336.9155822827991</v>
      </c>
      <c r="R80" s="8">
        <f t="shared" si="55"/>
        <v>0.7695481661585819</v>
      </c>
      <c r="S80" s="9">
        <f t="shared" si="56"/>
        <v>255.35059979385568</v>
      </c>
      <c r="T80" s="9">
        <f t="shared" si="57"/>
        <v>4591.203784293525</v>
      </c>
      <c r="U80" s="2">
        <f t="shared" si="58"/>
        <v>1.8364815137174102</v>
      </c>
      <c r="V80" s="2">
        <f t="shared" si="59"/>
        <v>301.13179121592833</v>
      </c>
      <c r="W80" s="2">
        <f t="shared" si="60"/>
        <v>6.0226358243185665</v>
      </c>
      <c r="X80" s="1">
        <f t="shared" si="61"/>
        <v>386.9155822827991</v>
      </c>
      <c r="AA80" s="1">
        <f t="shared" si="66"/>
        <v>721.3911727635278</v>
      </c>
      <c r="AB80" s="1">
        <f t="shared" si="62"/>
        <v>771.3911727635278</v>
      </c>
      <c r="AC80" s="1">
        <f t="shared" si="63"/>
        <v>1.9073744482465878</v>
      </c>
      <c r="AD80" s="1">
        <f t="shared" si="39"/>
        <v>0.3448244042997641</v>
      </c>
      <c r="AE80" s="1">
        <f t="shared" si="40"/>
        <v>0.5512363196936744</v>
      </c>
      <c r="AF80" s="1">
        <f t="shared" si="67"/>
        <v>14.6</v>
      </c>
      <c r="AG80" s="1">
        <f t="shared" si="41"/>
        <v>3.066683280632402</v>
      </c>
      <c r="AN80">
        <f t="shared" si="69"/>
        <v>3600</v>
      </c>
      <c r="AO80" s="2">
        <f t="shared" si="37"/>
        <v>3.658900000000001</v>
      </c>
    </row>
    <row r="81" spans="1:41" ht="12.75">
      <c r="A81">
        <f t="shared" si="68"/>
        <v>72</v>
      </c>
      <c r="B81" s="1">
        <f t="shared" si="42"/>
        <v>0.14145996522483878</v>
      </c>
      <c r="C81" s="1">
        <f t="shared" si="38"/>
        <v>5.658398608993551</v>
      </c>
      <c r="D81" s="1">
        <f t="shared" si="43"/>
        <v>537.5478678543873</v>
      </c>
      <c r="E81" s="1">
        <f t="shared" si="44"/>
        <v>0.11693203664438948</v>
      </c>
      <c r="F81" s="1">
        <f t="shared" si="45"/>
        <v>0.021752860282214796</v>
      </c>
      <c r="G81" s="1">
        <f t="shared" si="46"/>
        <v>0.5374309358177429</v>
      </c>
      <c r="H81" s="1">
        <f t="shared" si="47"/>
        <v>14.38</v>
      </c>
      <c r="I81" s="1">
        <f t="shared" si="48"/>
        <v>9.562477232862964</v>
      </c>
      <c r="J81" s="1">
        <f t="shared" si="49"/>
        <v>0.17980000000000002</v>
      </c>
      <c r="K81" s="1">
        <f t="shared" si="50"/>
        <v>0.00055513893604574</v>
      </c>
      <c r="L81" s="3">
        <f t="shared" si="64"/>
        <v>3.6313431991624925</v>
      </c>
      <c r="M81" s="3">
        <f t="shared" si="51"/>
        <v>0.0034422524433611545</v>
      </c>
      <c r="N81" s="1">
        <f t="shared" si="52"/>
        <v>34.42252443361154</v>
      </c>
      <c r="O81" s="5">
        <f t="shared" si="53"/>
        <v>130719.26547486855</v>
      </c>
      <c r="P81" s="1">
        <f t="shared" si="54"/>
        <v>2.9898800323657464</v>
      </c>
      <c r="Q81" s="1">
        <f t="shared" si="65"/>
        <v>333.83895937453394</v>
      </c>
      <c r="R81" s="8">
        <f t="shared" si="55"/>
        <v>0.7647854427617875</v>
      </c>
      <c r="S81" s="9">
        <f t="shared" si="56"/>
        <v>255.98549664977247</v>
      </c>
      <c r="T81" s="9">
        <f t="shared" si="57"/>
        <v>4602.6192297629095</v>
      </c>
      <c r="U81" s="2">
        <f t="shared" si="58"/>
        <v>1.841047691905164</v>
      </c>
      <c r="V81" s="2">
        <f t="shared" si="59"/>
        <v>291.9158141208148</v>
      </c>
      <c r="W81" s="2">
        <f t="shared" si="60"/>
        <v>5.8383162824162955</v>
      </c>
      <c r="X81" s="1">
        <f t="shared" si="61"/>
        <v>383.83895937453394</v>
      </c>
      <c r="AA81" s="1">
        <f t="shared" si="66"/>
        <v>724.4578560441603</v>
      </c>
      <c r="AB81" s="1">
        <f t="shared" si="62"/>
        <v>774.4578560441603</v>
      </c>
      <c r="AC81" s="1">
        <f t="shared" si="63"/>
        <v>1.9378870452056944</v>
      </c>
      <c r="AD81" s="1">
        <f t="shared" si="39"/>
        <v>0.36050501938380597</v>
      </c>
      <c r="AE81" s="1">
        <f t="shared" si="40"/>
        <v>0.5356099808091815</v>
      </c>
      <c r="AF81" s="1">
        <f t="shared" si="67"/>
        <v>14.6</v>
      </c>
      <c r="AG81" s="1">
        <f t="shared" si="41"/>
        <v>2.9797495455309124</v>
      </c>
      <c r="AN81">
        <f t="shared" si="69"/>
        <v>3650</v>
      </c>
      <c r="AO81" s="2">
        <f t="shared" si="37"/>
        <v>3.8347406250000002</v>
      </c>
    </row>
    <row r="82" spans="1:41" ht="12.75">
      <c r="A82">
        <f t="shared" si="68"/>
        <v>73</v>
      </c>
      <c r="B82" s="1">
        <f t="shared" si="42"/>
        <v>0.13741653928228179</v>
      </c>
      <c r="C82" s="1">
        <f t="shared" si="38"/>
        <v>5.496661571291272</v>
      </c>
      <c r="D82" s="1">
        <f t="shared" si="43"/>
        <v>522.1828492726708</v>
      </c>
      <c r="E82" s="1">
        <f t="shared" si="44"/>
        <v>0.11333105756279392</v>
      </c>
      <c r="F82" s="1">
        <f t="shared" si="45"/>
        <v>0.021703328196368107</v>
      </c>
      <c r="G82" s="1">
        <f t="shared" si="46"/>
        <v>0.5220695182151079</v>
      </c>
      <c r="H82" s="1">
        <f t="shared" si="47"/>
        <v>14.38</v>
      </c>
      <c r="I82" s="1">
        <f t="shared" si="48"/>
        <v>9.504322037425396</v>
      </c>
      <c r="J82" s="1">
        <f t="shared" si="49"/>
        <v>0.17980000000000002</v>
      </c>
      <c r="K82" s="1">
        <f t="shared" si="50"/>
        <v>0.0005501670812832471</v>
      </c>
      <c r="L82" s="3">
        <f t="shared" si="64"/>
        <v>3.6641596136540513</v>
      </c>
      <c r="M82" s="3">
        <f t="shared" si="51"/>
        <v>0.0034114234416591054</v>
      </c>
      <c r="N82" s="1">
        <f t="shared" si="52"/>
        <v>34.11423441659105</v>
      </c>
      <c r="O82" s="5">
        <f t="shared" si="53"/>
        <v>131519.11257613593</v>
      </c>
      <c r="P82" s="1">
        <f t="shared" si="54"/>
        <v>2.9044201291521996</v>
      </c>
      <c r="Q82" s="1">
        <f t="shared" si="65"/>
        <v>330.8490793421682</v>
      </c>
      <c r="R82" s="8">
        <f t="shared" si="55"/>
        <v>0.7601343209019866</v>
      </c>
      <c r="S82" s="9">
        <f t="shared" si="56"/>
        <v>256.6108815354498</v>
      </c>
      <c r="T82" s="9">
        <f t="shared" si="57"/>
        <v>4613.863650007387</v>
      </c>
      <c r="U82" s="2">
        <f t="shared" si="58"/>
        <v>1.8455454600029548</v>
      </c>
      <c r="V82" s="2">
        <f t="shared" si="59"/>
        <v>282.8808769707965</v>
      </c>
      <c r="W82" s="2">
        <f t="shared" si="60"/>
        <v>5.657617539415931</v>
      </c>
      <c r="X82" s="1">
        <f t="shared" si="61"/>
        <v>380.8490793421682</v>
      </c>
      <c r="AA82" s="1">
        <f t="shared" si="66"/>
        <v>727.4376055896912</v>
      </c>
      <c r="AB82" s="1">
        <f t="shared" si="62"/>
        <v>777.4376055896912</v>
      </c>
      <c r="AC82" s="1">
        <f t="shared" si="63"/>
        <v>1.9678839232921341</v>
      </c>
      <c r="AD82" s="1">
        <f t="shared" si="39"/>
        <v>0.37685724953110333</v>
      </c>
      <c r="AE82" s="1">
        <f t="shared" si="40"/>
        <v>0.5202149653493786</v>
      </c>
      <c r="AF82" s="1">
        <f t="shared" si="67"/>
        <v>14.6</v>
      </c>
      <c r="AG82" s="1">
        <f t="shared" si="41"/>
        <v>2.894102727952036</v>
      </c>
      <c r="AN82">
        <f t="shared" si="69"/>
        <v>3700</v>
      </c>
      <c r="AO82" s="2">
        <f t="shared" si="37"/>
        <v>4.0158625000000026</v>
      </c>
    </row>
    <row r="83" spans="1:41" ht="12.75">
      <c r="A83">
        <f t="shared" si="68"/>
        <v>74</v>
      </c>
      <c r="B83" s="1">
        <f t="shared" si="42"/>
        <v>0.1334353039510023</v>
      </c>
      <c r="C83" s="1">
        <f t="shared" si="38"/>
        <v>5.337412158040093</v>
      </c>
      <c r="D83" s="1">
        <f t="shared" si="43"/>
        <v>507.0541550138087</v>
      </c>
      <c r="E83" s="1">
        <f t="shared" si="44"/>
        <v>0.10991327584889393</v>
      </c>
      <c r="F83" s="1">
        <f t="shared" si="45"/>
        <v>0.02167683170763104</v>
      </c>
      <c r="G83" s="1">
        <f t="shared" si="46"/>
        <v>0.5069442417379598</v>
      </c>
      <c r="H83" s="1">
        <f t="shared" si="47"/>
        <v>14.38</v>
      </c>
      <c r="I83" s="1">
        <f t="shared" si="48"/>
        <v>9.447557962820232</v>
      </c>
      <c r="J83" s="1">
        <f t="shared" si="49"/>
        <v>0.17980000000000002</v>
      </c>
      <c r="K83" s="1">
        <f t="shared" si="50"/>
        <v>0.0005453373373152327</v>
      </c>
      <c r="L83" s="3">
        <f t="shared" si="64"/>
        <v>3.696611000311367</v>
      </c>
      <c r="M83" s="3">
        <f t="shared" si="51"/>
        <v>0.0033814756269856692</v>
      </c>
      <c r="N83" s="1">
        <f t="shared" si="52"/>
        <v>33.814756269856694</v>
      </c>
      <c r="O83" s="5">
        <f t="shared" si="53"/>
        <v>132309.32320492028</v>
      </c>
      <c r="P83" s="1">
        <f t="shared" si="54"/>
        <v>2.820273945691014</v>
      </c>
      <c r="Q83" s="1">
        <f t="shared" si="65"/>
        <v>327.944659213016</v>
      </c>
      <c r="R83" s="8">
        <f t="shared" si="55"/>
        <v>0.7555944577605946</v>
      </c>
      <c r="S83" s="9">
        <f t="shared" si="56"/>
        <v>257.22649489805735</v>
      </c>
      <c r="T83" s="9">
        <f t="shared" si="57"/>
        <v>4624.932378267072</v>
      </c>
      <c r="U83" s="2">
        <f t="shared" si="58"/>
        <v>1.8499729513068288</v>
      </c>
      <c r="V83" s="2">
        <f t="shared" si="59"/>
        <v>274.0279209919541</v>
      </c>
      <c r="W83" s="2">
        <f t="shared" si="60"/>
        <v>5.480558419839082</v>
      </c>
      <c r="X83" s="1">
        <f t="shared" si="61"/>
        <v>377.944659213016</v>
      </c>
      <c r="AA83" s="1">
        <f t="shared" si="66"/>
        <v>730.3317083176432</v>
      </c>
      <c r="AB83" s="1">
        <f t="shared" si="62"/>
        <v>780.3317083176432</v>
      </c>
      <c r="AC83" s="1">
        <f t="shared" si="63"/>
        <v>1.9973506693714196</v>
      </c>
      <c r="AD83" s="1">
        <f t="shared" si="39"/>
        <v>0.39391269149880553</v>
      </c>
      <c r="AE83" s="1">
        <f t="shared" si="40"/>
        <v>0.5050568043444373</v>
      </c>
      <c r="AF83" s="1">
        <f t="shared" si="67"/>
        <v>14.6</v>
      </c>
      <c r="AG83" s="1">
        <f t="shared" si="41"/>
        <v>2.809773598578232</v>
      </c>
      <c r="AN83">
        <f t="shared" si="69"/>
        <v>3750</v>
      </c>
      <c r="AO83" s="2">
        <f t="shared" si="37"/>
        <v>4.202265625000001</v>
      </c>
    </row>
    <row r="84" spans="1:41" ht="12.75">
      <c r="A84">
        <f t="shared" si="68"/>
        <v>75</v>
      </c>
      <c r="B84" s="1">
        <f t="shared" si="42"/>
        <v>0.12951759566589174</v>
      </c>
      <c r="C84" s="1">
        <f t="shared" si="38"/>
        <v>5.1807038266356695</v>
      </c>
      <c r="D84" s="1">
        <f t="shared" si="43"/>
        <v>492.16686353038864</v>
      </c>
      <c r="E84" s="1">
        <f t="shared" si="44"/>
        <v>0.1066690649445239</v>
      </c>
      <c r="F84" s="1">
        <f t="shared" si="45"/>
        <v>0.021673353662896012</v>
      </c>
      <c r="G84" s="1">
        <f t="shared" si="46"/>
        <v>0.49206019446544413</v>
      </c>
      <c r="H84" s="1">
        <f t="shared" si="47"/>
        <v>14.38</v>
      </c>
      <c r="I84" s="1">
        <f t="shared" si="48"/>
        <v>9.392179487412639</v>
      </c>
      <c r="J84" s="1">
        <f t="shared" si="49"/>
        <v>0.17980000000000002</v>
      </c>
      <c r="K84" s="1">
        <f t="shared" si="50"/>
        <v>0.0005406475195644772</v>
      </c>
      <c r="L84" s="3">
        <f t="shared" si="64"/>
        <v>3.7286770530713316</v>
      </c>
      <c r="M84" s="3">
        <f t="shared" si="51"/>
        <v>0.003352395453423268</v>
      </c>
      <c r="N84" s="1">
        <f t="shared" si="52"/>
        <v>33.52395453423268</v>
      </c>
      <c r="O84" s="5">
        <f t="shared" si="53"/>
        <v>133089.4497571352</v>
      </c>
      <c r="P84" s="1">
        <f t="shared" si="54"/>
        <v>2.737469788403027</v>
      </c>
      <c r="Q84" s="1">
        <f t="shared" si="65"/>
        <v>325.12438526732495</v>
      </c>
      <c r="R84" s="8">
        <f t="shared" si="55"/>
        <v>0.7511654117296648</v>
      </c>
      <c r="S84" s="9">
        <f t="shared" si="56"/>
        <v>257.8320920487088</v>
      </c>
      <c r="T84" s="9">
        <f t="shared" si="57"/>
        <v>4635.821015035784</v>
      </c>
      <c r="U84" s="2">
        <f t="shared" si="58"/>
        <v>1.8543284060143135</v>
      </c>
      <c r="V84" s="2">
        <f t="shared" si="59"/>
        <v>265.3576318356016</v>
      </c>
      <c r="W84" s="2">
        <f t="shared" si="60"/>
        <v>5.307152636712032</v>
      </c>
      <c r="X84" s="1">
        <f t="shared" si="61"/>
        <v>375.12438526732495</v>
      </c>
      <c r="AA84" s="1">
        <f t="shared" si="66"/>
        <v>733.1414819162214</v>
      </c>
      <c r="AB84" s="1">
        <f t="shared" si="62"/>
        <v>783.1414819162214</v>
      </c>
      <c r="AC84" s="1">
        <f t="shared" si="63"/>
        <v>2.026274203065253</v>
      </c>
      <c r="AD84" s="1">
        <f t="shared" si="39"/>
        <v>0.41170471911304146</v>
      </c>
      <c r="AE84" s="1">
        <f t="shared" si="40"/>
        <v>0.49014058932732335</v>
      </c>
      <c r="AF84" s="1">
        <f t="shared" si="67"/>
        <v>14.6</v>
      </c>
      <c r="AG84" s="1">
        <f t="shared" si="41"/>
        <v>2.726790483044914</v>
      </c>
      <c r="AN84">
        <f t="shared" si="69"/>
        <v>3800</v>
      </c>
      <c r="AO84" s="2">
        <f t="shared" si="37"/>
        <v>4.39395</v>
      </c>
    </row>
    <row r="85" spans="1:41" ht="12.75">
      <c r="A85">
        <f t="shared" si="68"/>
        <v>76</v>
      </c>
      <c r="B85" s="1">
        <f t="shared" si="42"/>
        <v>0.12566463678908815</v>
      </c>
      <c r="C85" s="1">
        <f t="shared" si="38"/>
        <v>5.026585471563526</v>
      </c>
      <c r="D85" s="1">
        <f t="shared" si="43"/>
        <v>477.52561979853493</v>
      </c>
      <c r="E85" s="1">
        <f t="shared" si="44"/>
        <v>0.10358931289739758</v>
      </c>
      <c r="F85" s="1">
        <f t="shared" si="45"/>
        <v>0.021692933028619753</v>
      </c>
      <c r="G85" s="1">
        <f t="shared" si="46"/>
        <v>0.4774220304856375</v>
      </c>
      <c r="H85" s="1">
        <f t="shared" si="47"/>
        <v>14.31</v>
      </c>
      <c r="I85" s="1">
        <f t="shared" si="48"/>
        <v>9.338179882670499</v>
      </c>
      <c r="J85" s="1">
        <f t="shared" si="49"/>
        <v>0.17980000000000002</v>
      </c>
      <c r="K85" s="1">
        <f t="shared" si="50"/>
        <v>0.0005360953963831727</v>
      </c>
      <c r="L85" s="3">
        <f t="shared" si="64"/>
        <v>3.7603382039847637</v>
      </c>
      <c r="M85" s="3">
        <f t="shared" si="51"/>
        <v>0.0033241690831835214</v>
      </c>
      <c r="N85" s="1">
        <f t="shared" si="52"/>
        <v>33.241690831835214</v>
      </c>
      <c r="O85" s="5">
        <f t="shared" si="53"/>
        <v>133859.06201268526</v>
      </c>
      <c r="P85" s="1">
        <f t="shared" si="54"/>
        <v>2.6690260264745636</v>
      </c>
      <c r="Q85" s="1">
        <f t="shared" si="65"/>
        <v>322.38691547892194</v>
      </c>
      <c r="R85" s="8">
        <f t="shared" si="55"/>
        <v>0.7432110907731637</v>
      </c>
      <c r="S85" s="9">
        <f t="shared" si="56"/>
        <v>257.9235102413176</v>
      </c>
      <c r="T85" s="9">
        <f t="shared" si="57"/>
        <v>4637.464714138891</v>
      </c>
      <c r="U85" s="2">
        <f t="shared" si="58"/>
        <v>1.8549858856555566</v>
      </c>
      <c r="V85" s="2">
        <f t="shared" si="59"/>
        <v>257.37232513600253</v>
      </c>
      <c r="W85" s="2">
        <f t="shared" si="60"/>
        <v>5.147446502720051</v>
      </c>
      <c r="X85" s="1">
        <f t="shared" si="61"/>
        <v>372.38691547892194</v>
      </c>
      <c r="AA85" s="1">
        <f t="shared" si="66"/>
        <v>735.8682723992664</v>
      </c>
      <c r="AB85" s="1">
        <f t="shared" si="62"/>
        <v>785.8682723992664</v>
      </c>
      <c r="AC85" s="1">
        <f t="shared" si="63"/>
        <v>2.0546427647645484</v>
      </c>
      <c r="AD85" s="1">
        <f t="shared" si="39"/>
        <v>0.4302685928414457</v>
      </c>
      <c r="AE85" s="1">
        <f t="shared" si="40"/>
        <v>0.4754709770337704</v>
      </c>
      <c r="AF85" s="1">
        <f t="shared" si="67"/>
        <v>14.6</v>
      </c>
      <c r="AG85" s="1">
        <f t="shared" si="41"/>
        <v>2.6581186696507078</v>
      </c>
      <c r="AN85">
        <f t="shared" si="69"/>
        <v>3850</v>
      </c>
      <c r="AO85" s="2">
        <f t="shared" si="37"/>
        <v>4.590915625000003</v>
      </c>
    </row>
    <row r="86" spans="1:41" ht="12.75">
      <c r="A86">
        <f t="shared" si="68"/>
        <v>77</v>
      </c>
      <c r="B86" s="1">
        <f t="shared" si="42"/>
        <v>0.12187753703240178</v>
      </c>
      <c r="C86" s="1">
        <f t="shared" si="38"/>
        <v>4.875101481296071</v>
      </c>
      <c r="D86" s="1">
        <f t="shared" si="43"/>
        <v>463.1346407231268</v>
      </c>
      <c r="E86" s="1">
        <f t="shared" si="44"/>
        <v>0.1006512474718676</v>
      </c>
      <c r="F86" s="1">
        <f t="shared" si="45"/>
        <v>0.021732610481201165</v>
      </c>
      <c r="G86" s="1">
        <f t="shared" si="46"/>
        <v>0.4630339894756549</v>
      </c>
      <c r="H86" s="1">
        <f t="shared" si="47"/>
        <v>14.31</v>
      </c>
      <c r="I86" s="1">
        <f t="shared" si="48"/>
        <v>9.285293226733646</v>
      </c>
      <c r="J86" s="1">
        <f t="shared" si="49"/>
        <v>0.17980000000000002</v>
      </c>
      <c r="K86" s="1">
        <f t="shared" si="50"/>
        <v>0.0005316570879502938</v>
      </c>
      <c r="L86" s="3">
        <f t="shared" si="64"/>
        <v>3.791729755305119</v>
      </c>
      <c r="M86" s="3">
        <f t="shared" si="51"/>
        <v>0.0032966484445551237</v>
      </c>
      <c r="N86" s="1">
        <f t="shared" si="52"/>
        <v>32.96648444555124</v>
      </c>
      <c r="O86" s="5">
        <f t="shared" si="53"/>
        <v>134621.48900166954</v>
      </c>
      <c r="P86" s="1">
        <f t="shared" si="54"/>
        <v>2.5885897385082033</v>
      </c>
      <c r="Q86" s="1">
        <f t="shared" si="65"/>
        <v>319.71788945244737</v>
      </c>
      <c r="R86" s="8">
        <f t="shared" si="55"/>
        <v>0.7390019247750749</v>
      </c>
      <c r="S86" s="9">
        <f t="shared" si="56"/>
        <v>258.510135734016</v>
      </c>
      <c r="T86" s="9">
        <f t="shared" si="57"/>
        <v>4648.012240497608</v>
      </c>
      <c r="U86" s="2">
        <f t="shared" si="58"/>
        <v>1.8592048961990435</v>
      </c>
      <c r="V86" s="2">
        <f t="shared" si="59"/>
        <v>249.0494675558789</v>
      </c>
      <c r="W86" s="2">
        <f t="shared" si="60"/>
        <v>4.980989351117578</v>
      </c>
      <c r="X86" s="1">
        <f t="shared" si="61"/>
        <v>369.71788945244737</v>
      </c>
      <c r="AA86" s="1">
        <f t="shared" si="66"/>
        <v>738.5263910689171</v>
      </c>
      <c r="AB86" s="1">
        <f t="shared" si="62"/>
        <v>788.5263910689171</v>
      </c>
      <c r="AC86" s="1">
        <f t="shared" si="63"/>
        <v>2.082582593282178</v>
      </c>
      <c r="AD86" s="1">
        <f t="shared" si="39"/>
        <v>0.4496710913332861</v>
      </c>
      <c r="AE86" s="1">
        <f t="shared" si="40"/>
        <v>0.4610520581298446</v>
      </c>
      <c r="AF86" s="1">
        <f t="shared" si="67"/>
        <v>14.6</v>
      </c>
      <c r="AG86" s="1">
        <f t="shared" si="41"/>
        <v>2.577509758936937</v>
      </c>
      <c r="AN86">
        <f t="shared" si="69"/>
        <v>3900</v>
      </c>
      <c r="AO86" s="2">
        <f t="shared" si="37"/>
        <v>4.793162500000003</v>
      </c>
    </row>
    <row r="87" spans="1:41" ht="12.75">
      <c r="A87">
        <f t="shared" si="68"/>
        <v>78</v>
      </c>
      <c r="B87" s="1">
        <f t="shared" si="42"/>
        <v>0.11815729505958227</v>
      </c>
      <c r="C87" s="1">
        <f t="shared" si="38"/>
        <v>4.72629180238329</v>
      </c>
      <c r="D87" s="1">
        <f t="shared" si="43"/>
        <v>448.9977212264126</v>
      </c>
      <c r="E87" s="1">
        <f t="shared" si="44"/>
        <v>0.097861864251287</v>
      </c>
      <c r="F87" s="1">
        <f t="shared" si="45"/>
        <v>0.021795626041037068</v>
      </c>
      <c r="G87" s="1">
        <f t="shared" si="46"/>
        <v>0.4488998593621613</v>
      </c>
      <c r="H87" s="1">
        <f t="shared" si="47"/>
        <v>14.31</v>
      </c>
      <c r="I87" s="1">
        <f t="shared" si="48"/>
        <v>9.233774052117814</v>
      </c>
      <c r="J87" s="1">
        <f t="shared" si="49"/>
        <v>0.17980000000000002</v>
      </c>
      <c r="K87" s="1">
        <f t="shared" si="50"/>
        <v>0.0005273525365702311</v>
      </c>
      <c r="L87" s="3">
        <f t="shared" si="64"/>
        <v>3.8226800104364886</v>
      </c>
      <c r="M87" s="3">
        <f t="shared" si="51"/>
        <v>0.0032699571938726575</v>
      </c>
      <c r="N87" s="1">
        <f t="shared" si="52"/>
        <v>32.69957193872658</v>
      </c>
      <c r="O87" s="5">
        <f t="shared" si="53"/>
        <v>135372.59986487392</v>
      </c>
      <c r="P87" s="1">
        <f t="shared" si="54"/>
        <v>2.5095729384327674</v>
      </c>
      <c r="Q87" s="1">
        <f t="shared" si="65"/>
        <v>317.1292997139392</v>
      </c>
      <c r="R87" s="8">
        <f t="shared" si="55"/>
        <v>0.7349015944705557</v>
      </c>
      <c r="S87" s="9">
        <f t="shared" si="56"/>
        <v>259.0861083499908</v>
      </c>
      <c r="T87" s="9">
        <f t="shared" si="57"/>
        <v>4658.368228132835</v>
      </c>
      <c r="U87" s="2">
        <f t="shared" si="58"/>
        <v>1.8633472912531341</v>
      </c>
      <c r="V87" s="2">
        <f t="shared" si="59"/>
        <v>240.9104633738288</v>
      </c>
      <c r="W87" s="2">
        <f t="shared" si="60"/>
        <v>4.818209267476576</v>
      </c>
      <c r="X87" s="1">
        <f t="shared" si="61"/>
        <v>367.1292997139392</v>
      </c>
      <c r="AA87" s="1">
        <f t="shared" si="66"/>
        <v>741.103900827854</v>
      </c>
      <c r="AB87" s="1">
        <f t="shared" si="62"/>
        <v>791.103900827854</v>
      </c>
      <c r="AC87" s="1">
        <f t="shared" si="63"/>
        <v>2.1099463134403997</v>
      </c>
      <c r="AD87" s="1">
        <f t="shared" si="39"/>
        <v>0.46992361290324536</v>
      </c>
      <c r="AE87" s="1">
        <f t="shared" si="40"/>
        <v>0.4468877749129722</v>
      </c>
      <c r="AF87" s="1">
        <f t="shared" si="67"/>
        <v>14.6</v>
      </c>
      <c r="AG87" s="1">
        <f t="shared" si="41"/>
        <v>2.498324388052954</v>
      </c>
      <c r="AN87">
        <f t="shared" si="69"/>
        <v>3950</v>
      </c>
      <c r="AO87" s="2">
        <f t="shared" si="37"/>
        <v>5.0006906250000025</v>
      </c>
    </row>
    <row r="88" spans="1:41" ht="12.75">
      <c r="A88">
        <f t="shared" si="68"/>
        <v>79</v>
      </c>
      <c r="B88" s="1">
        <f t="shared" si="42"/>
        <v>0.11450480025929236</v>
      </c>
      <c r="C88" s="1">
        <f t="shared" si="38"/>
        <v>4.580192010371694</v>
      </c>
      <c r="D88" s="1">
        <f t="shared" si="43"/>
        <v>435.1182409853109</v>
      </c>
      <c r="E88" s="1">
        <f t="shared" si="44"/>
        <v>0.09521337206425855</v>
      </c>
      <c r="F88" s="1">
        <f t="shared" si="45"/>
        <v>0.021882183529849497</v>
      </c>
      <c r="G88" s="1">
        <f t="shared" si="46"/>
        <v>0.43502302761324657</v>
      </c>
      <c r="H88" s="1">
        <f t="shared" si="47"/>
        <v>14.31</v>
      </c>
      <c r="I88" s="1">
        <f t="shared" si="48"/>
        <v>9.183612230048801</v>
      </c>
      <c r="J88" s="1">
        <f t="shared" si="49"/>
        <v>0.17980000000000002</v>
      </c>
      <c r="K88" s="1">
        <f t="shared" si="50"/>
        <v>0.0005231793817845197</v>
      </c>
      <c r="L88" s="3">
        <f t="shared" si="64"/>
        <v>3.8531717230979914</v>
      </c>
      <c r="M88" s="3">
        <f t="shared" si="51"/>
        <v>0.003244080694630933</v>
      </c>
      <c r="N88" s="1">
        <f t="shared" si="52"/>
        <v>32.44080694630933</v>
      </c>
      <c r="O88" s="5">
        <f t="shared" si="53"/>
        <v>136112.0187446501</v>
      </c>
      <c r="P88" s="1">
        <f t="shared" si="54"/>
        <v>2.431994563875592</v>
      </c>
      <c r="Q88" s="1">
        <f t="shared" si="65"/>
        <v>314.6197267755064</v>
      </c>
      <c r="R88" s="8">
        <f t="shared" si="55"/>
        <v>0.7309092937263535</v>
      </c>
      <c r="S88" s="9">
        <f t="shared" si="56"/>
        <v>259.65124532401836</v>
      </c>
      <c r="T88" s="9">
        <f t="shared" si="57"/>
        <v>4668.529390925851</v>
      </c>
      <c r="U88" s="2">
        <f t="shared" si="58"/>
        <v>1.8674117563703405</v>
      </c>
      <c r="V88" s="2">
        <f t="shared" si="59"/>
        <v>232.95506528179632</v>
      </c>
      <c r="W88" s="2">
        <f t="shared" si="60"/>
        <v>4.659101305635926</v>
      </c>
      <c r="X88" s="1">
        <f t="shared" si="61"/>
        <v>364.6197267755064</v>
      </c>
      <c r="AA88" s="1">
        <f t="shared" si="66"/>
        <v>743.602225215907</v>
      </c>
      <c r="AB88" s="1">
        <f t="shared" si="62"/>
        <v>793.602225215907</v>
      </c>
      <c r="AC88" s="1">
        <f t="shared" si="63"/>
        <v>2.1367258725564837</v>
      </c>
      <c r="AD88" s="1">
        <f t="shared" si="39"/>
        <v>0.49106786875170727</v>
      </c>
      <c r="AE88" s="1">
        <f t="shared" si="40"/>
        <v>0.4329815151127544</v>
      </c>
      <c r="AF88" s="1">
        <f t="shared" si="67"/>
        <v>14.6</v>
      </c>
      <c r="AG88" s="1">
        <f t="shared" si="41"/>
        <v>2.4205814960880745</v>
      </c>
      <c r="AN88">
        <f t="shared" si="69"/>
        <v>4000</v>
      </c>
      <c r="AO88" s="2">
        <f t="shared" si="37"/>
        <v>5.213500000000002</v>
      </c>
    </row>
    <row r="89" spans="1:40" ht="12.75">
      <c r="A89">
        <f t="shared" si="68"/>
        <v>80</v>
      </c>
      <c r="B89" s="1">
        <f t="shared" si="42"/>
        <v>0.11092083467945554</v>
      </c>
      <c r="C89" s="1">
        <f t="shared" si="38"/>
        <v>4.436833387178222</v>
      </c>
      <c r="D89" s="1">
        <f t="shared" si="43"/>
        <v>421.49917178193107</v>
      </c>
      <c r="E89" s="1">
        <f t="shared" si="44"/>
        <v>0.09269840156583288</v>
      </c>
      <c r="F89" s="1">
        <f t="shared" si="45"/>
        <v>0.021992546550908005</v>
      </c>
      <c r="G89" s="1">
        <f t="shared" si="46"/>
        <v>0.42140647338036524</v>
      </c>
      <c r="H89" s="1">
        <f t="shared" si="47"/>
        <v>14.31</v>
      </c>
      <c r="I89" s="1">
        <f t="shared" si="48"/>
        <v>9.134796554544073</v>
      </c>
      <c r="J89" s="1">
        <f t="shared" si="49"/>
        <v>0.17980000000000002</v>
      </c>
      <c r="K89" s="1">
        <f t="shared" si="50"/>
        <v>0.0005191352316434205</v>
      </c>
      <c r="L89" s="3">
        <f t="shared" si="64"/>
        <v>3.8831885742339005</v>
      </c>
      <c r="M89" s="3">
        <f t="shared" si="51"/>
        <v>0.0032190041150566783</v>
      </c>
      <c r="N89" s="1">
        <f t="shared" si="52"/>
        <v>32.190041150566785</v>
      </c>
      <c r="O89" s="5">
        <f t="shared" si="53"/>
        <v>136839.39128104525</v>
      </c>
      <c r="P89" s="1">
        <f t="shared" si="54"/>
        <v>2.3558712697714337</v>
      </c>
      <c r="Q89" s="1">
        <f t="shared" si="65"/>
        <v>312.1877322116308</v>
      </c>
      <c r="R89" s="8">
        <f t="shared" si="55"/>
        <v>0.7270241306758937</v>
      </c>
      <c r="S89" s="9">
        <f t="shared" si="56"/>
        <v>260.20538085250575</v>
      </c>
      <c r="T89" s="9">
        <f t="shared" si="57"/>
        <v>4678.4927477280535</v>
      </c>
      <c r="U89" s="2">
        <f t="shared" si="58"/>
        <v>1.8713970990912214</v>
      </c>
      <c r="V89" s="2">
        <f t="shared" si="59"/>
        <v>225.1828185396924</v>
      </c>
      <c r="W89" s="2">
        <f t="shared" si="60"/>
        <v>4.5036563707938475</v>
      </c>
      <c r="X89" s="1">
        <f t="shared" si="61"/>
        <v>362.1877322116308</v>
      </c>
      <c r="AA89" s="1">
        <f t="shared" si="66"/>
        <v>746.022806711995</v>
      </c>
      <c r="AB89" s="1">
        <f t="shared" si="62"/>
        <v>796.022806711995</v>
      </c>
      <c r="AC89" s="1">
        <f t="shared" si="63"/>
        <v>2.162914461595767</v>
      </c>
      <c r="AD89" s="1">
        <f t="shared" si="39"/>
        <v>0.5131479742775825</v>
      </c>
      <c r="AE89" s="1">
        <f t="shared" si="40"/>
        <v>0.4193362573203353</v>
      </c>
      <c r="AF89" s="1">
        <f t="shared" si="67"/>
        <v>14.6</v>
      </c>
      <c r="AG89" s="1">
        <f t="shared" si="41"/>
        <v>2.3442977348446417</v>
      </c>
      <c r="AN89">
        <f t="shared" si="69"/>
        <v>4050</v>
      </c>
    </row>
    <row r="90" spans="1:40" ht="12.75">
      <c r="A90">
        <f t="shared" si="68"/>
        <v>81</v>
      </c>
      <c r="B90" s="1">
        <f t="shared" si="42"/>
        <v>0.1074060751134838</v>
      </c>
      <c r="C90" s="1">
        <f t="shared" si="38"/>
        <v>4.296243004539352</v>
      </c>
      <c r="D90" s="1">
        <f t="shared" si="43"/>
        <v>408.1430854312384</v>
      </c>
      <c r="E90" s="1">
        <f t="shared" si="44"/>
        <v>0.09030998302376429</v>
      </c>
      <c r="F90" s="1">
        <f t="shared" si="45"/>
        <v>0.022127039817015155</v>
      </c>
      <c r="G90" s="1">
        <f t="shared" si="46"/>
        <v>0.4080527754482146</v>
      </c>
      <c r="H90" s="1">
        <f t="shared" si="47"/>
        <v>14.31</v>
      </c>
      <c r="I90" s="1">
        <f t="shared" si="48"/>
        <v>9.087314781724976</v>
      </c>
      <c r="J90" s="1">
        <f t="shared" si="49"/>
        <v>0.17980000000000002</v>
      </c>
      <c r="K90" s="1">
        <f t="shared" si="50"/>
        <v>0.0005152176665017967</v>
      </c>
      <c r="L90" s="3">
        <f t="shared" si="64"/>
        <v>3.912715209646193</v>
      </c>
      <c r="M90" s="3">
        <f t="shared" si="51"/>
        <v>0.0031947124516456473</v>
      </c>
      <c r="N90" s="1">
        <f t="shared" si="52"/>
        <v>31.947124516456473</v>
      </c>
      <c r="O90" s="5">
        <f t="shared" si="53"/>
        <v>137554.38542899492</v>
      </c>
      <c r="P90" s="1">
        <f t="shared" si="54"/>
        <v>2.281217472806231</v>
      </c>
      <c r="Q90" s="1">
        <f t="shared" si="65"/>
        <v>309.83186094185936</v>
      </c>
      <c r="R90" s="8">
        <f t="shared" si="55"/>
        <v>0.723245130848078</v>
      </c>
      <c r="S90" s="9">
        <f t="shared" si="56"/>
        <v>260.7483663286201</v>
      </c>
      <c r="T90" s="9">
        <f t="shared" si="57"/>
        <v>4688.25562658859</v>
      </c>
      <c r="U90" s="2">
        <f t="shared" si="58"/>
        <v>1.8753022506354358</v>
      </c>
      <c r="V90" s="2">
        <f t="shared" si="59"/>
        <v>217.59307082895475</v>
      </c>
      <c r="W90" s="2">
        <f t="shared" si="60"/>
        <v>4.351861416579095</v>
      </c>
      <c r="X90" s="1">
        <f t="shared" si="61"/>
        <v>359.83186094185936</v>
      </c>
      <c r="AA90" s="1">
        <f t="shared" si="66"/>
        <v>748.3671044468397</v>
      </c>
      <c r="AB90" s="1">
        <f t="shared" si="62"/>
        <v>798.3671044468397</v>
      </c>
      <c r="AC90" s="1">
        <f t="shared" si="63"/>
        <v>2.1885064850534226</v>
      </c>
      <c r="AD90" s="1">
        <f t="shared" si="39"/>
        <v>0.5362105994619697</v>
      </c>
      <c r="AE90" s="1">
        <f t="shared" si="40"/>
        <v>0.4059545789461849</v>
      </c>
      <c r="AF90" s="1">
        <f t="shared" si="67"/>
        <v>14.6</v>
      </c>
      <c r="AG90" s="1">
        <f t="shared" si="41"/>
        <v>2.269487513325981</v>
      </c>
      <c r="AN90">
        <f t="shared" si="69"/>
        <v>4100</v>
      </c>
    </row>
    <row r="91" spans="1:40" ht="12.75">
      <c r="A91">
        <f t="shared" si="68"/>
        <v>82</v>
      </c>
      <c r="B91" s="1">
        <f t="shared" si="42"/>
        <v>0.10396109532876423</v>
      </c>
      <c r="C91" s="1">
        <f t="shared" si="38"/>
        <v>4.158443813150569</v>
      </c>
      <c r="D91" s="1">
        <f t="shared" si="43"/>
        <v>395.05216224930405</v>
      </c>
      <c r="E91" s="1">
        <f t="shared" si="44"/>
        <v>0.08804152509618345</v>
      </c>
      <c r="F91" s="1">
        <f t="shared" si="45"/>
        <v>0.02228605068123217</v>
      </c>
      <c r="G91" s="1">
        <f t="shared" si="46"/>
        <v>0.3949641207242079</v>
      </c>
      <c r="H91" s="1">
        <f t="shared" si="47"/>
        <v>14.31</v>
      </c>
      <c r="I91" s="1">
        <f t="shared" si="48"/>
        <v>9.041153670893008</v>
      </c>
      <c r="J91" s="1">
        <f t="shared" si="49"/>
        <v>0.17980000000000002</v>
      </c>
      <c r="K91" s="1">
        <f t="shared" si="50"/>
        <v>0.000511424242741085</v>
      </c>
      <c r="L91" s="3">
        <f t="shared" si="64"/>
        <v>3.941737273140129</v>
      </c>
      <c r="M91" s="3">
        <f t="shared" si="51"/>
        <v>0.003171190552241462</v>
      </c>
      <c r="N91" s="1">
        <f t="shared" si="52"/>
        <v>31.71190552241462</v>
      </c>
      <c r="O91" s="5">
        <f t="shared" si="53"/>
        <v>138256.69217682217</v>
      </c>
      <c r="P91" s="1">
        <f t="shared" si="54"/>
        <v>2.208045398877472</v>
      </c>
      <c r="Q91" s="1">
        <f t="shared" si="65"/>
        <v>307.5506434690531</v>
      </c>
      <c r="R91" s="8">
        <f t="shared" si="55"/>
        <v>0.7195712404364791</v>
      </c>
      <c r="S91" s="9">
        <f t="shared" si="56"/>
        <v>261.28007051183073</v>
      </c>
      <c r="T91" s="9">
        <f t="shared" si="57"/>
        <v>4697.815667802717</v>
      </c>
      <c r="U91" s="2">
        <f t="shared" si="58"/>
        <v>1.8791262671210869</v>
      </c>
      <c r="V91" s="2">
        <f t="shared" si="59"/>
        <v>210.18498204982902</v>
      </c>
      <c r="W91" s="2">
        <f t="shared" si="60"/>
        <v>4.2036996409965806</v>
      </c>
      <c r="X91" s="1">
        <f t="shared" si="61"/>
        <v>357.5506434690531</v>
      </c>
      <c r="AA91" s="1">
        <f t="shared" si="66"/>
        <v>750.6365919601657</v>
      </c>
      <c r="AB91" s="1">
        <f t="shared" si="62"/>
        <v>800.6365919601657</v>
      </c>
      <c r="AC91" s="1">
        <f t="shared" si="63"/>
        <v>2.21349752801379</v>
      </c>
      <c r="AD91" s="1">
        <f t="shared" si="39"/>
        <v>0.5603051291785935</v>
      </c>
      <c r="AE91" s="1">
        <f t="shared" si="40"/>
        <v>0.39283866472129025</v>
      </c>
      <c r="AF91" s="1">
        <f t="shared" si="67"/>
        <v>14.65</v>
      </c>
      <c r="AG91" s="1">
        <f t="shared" si="41"/>
        <v>2.196163045262279</v>
      </c>
      <c r="AN91">
        <f t="shared" si="69"/>
        <v>4150</v>
      </c>
    </row>
    <row r="92" spans="1:40" ht="12.75">
      <c r="A92">
        <f t="shared" si="68"/>
        <v>83</v>
      </c>
      <c r="B92" s="1">
        <f t="shared" si="42"/>
        <v>0.10058636842769057</v>
      </c>
      <c r="C92" s="1">
        <f t="shared" si="38"/>
        <v>4.023454737107623</v>
      </c>
      <c r="D92" s="1">
        <f t="shared" si="43"/>
        <v>382.22820002522417</v>
      </c>
      <c r="E92" s="1">
        <f t="shared" si="44"/>
        <v>0.08588679457806137</v>
      </c>
      <c r="F92" s="1">
        <f t="shared" si="45"/>
        <v>0.022470030880085114</v>
      </c>
      <c r="G92" s="1">
        <f t="shared" si="46"/>
        <v>0.38214231323064607</v>
      </c>
      <c r="H92" s="1">
        <f t="shared" si="47"/>
        <v>14.31</v>
      </c>
      <c r="I92" s="1">
        <f t="shared" si="48"/>
        <v>8.996299027202125</v>
      </c>
      <c r="J92" s="1">
        <f t="shared" si="49"/>
        <v>0.17980000000000002</v>
      </c>
      <c r="K92" s="1">
        <f t="shared" si="50"/>
        <v>0.000507752496412346</v>
      </c>
      <c r="L92" s="3">
        <f t="shared" si="64"/>
        <v>3.970241435037449</v>
      </c>
      <c r="M92" s="3">
        <f t="shared" si="51"/>
        <v>0.0031484231386250936</v>
      </c>
      <c r="N92" s="1">
        <f t="shared" si="52"/>
        <v>31.484231386250936</v>
      </c>
      <c r="O92" s="5">
        <f t="shared" si="53"/>
        <v>138946.02616257782</v>
      </c>
      <c r="P92" s="1">
        <f t="shared" si="54"/>
        <v>2.1363651333648974</v>
      </c>
      <c r="Q92" s="1">
        <f t="shared" si="65"/>
        <v>305.34259807017565</v>
      </c>
      <c r="R92" s="8">
        <f t="shared" si="55"/>
        <v>0.716001329695564</v>
      </c>
      <c r="S92" s="9">
        <f t="shared" si="56"/>
        <v>261.80037963155314</v>
      </c>
      <c r="T92" s="9">
        <f t="shared" si="57"/>
        <v>4707.170825775325</v>
      </c>
      <c r="U92" s="2">
        <f t="shared" si="58"/>
        <v>1.8828683303101301</v>
      </c>
      <c r="V92" s="2">
        <f t="shared" si="59"/>
        <v>202.95753403409938</v>
      </c>
      <c r="W92" s="2">
        <f t="shared" si="60"/>
        <v>4.059150680681988</v>
      </c>
      <c r="X92" s="1">
        <f t="shared" si="61"/>
        <v>355.34259807017565</v>
      </c>
      <c r="AA92" s="1">
        <f t="shared" si="66"/>
        <v>752.832755005428</v>
      </c>
      <c r="AB92" s="1">
        <f t="shared" si="62"/>
        <v>802.832755005428</v>
      </c>
      <c r="AC92" s="1">
        <f t="shared" si="63"/>
        <v>2.2378843206711023</v>
      </c>
      <c r="AD92" s="1">
        <f t="shared" si="39"/>
        <v>0.5854838341397675</v>
      </c>
      <c r="AE92" s="1">
        <f t="shared" si="40"/>
        <v>0.37999031570455305</v>
      </c>
      <c r="AF92" s="1">
        <f t="shared" si="67"/>
        <v>14.65</v>
      </c>
      <c r="AG92" s="1">
        <f t="shared" si="41"/>
        <v>2.124334399466404</v>
      </c>
      <c r="AN92">
        <f t="shared" si="69"/>
        <v>4200</v>
      </c>
    </row>
    <row r="93" spans="1:40" ht="12.75">
      <c r="A93">
        <f t="shared" si="68"/>
        <v>84</v>
      </c>
      <c r="B93" s="1">
        <f t="shared" si="42"/>
        <v>0.09728226933146751</v>
      </c>
      <c r="C93" s="1">
        <f t="shared" si="38"/>
        <v>3.8912907732587003</v>
      </c>
      <c r="D93" s="1">
        <f t="shared" si="43"/>
        <v>369.6726234595765</v>
      </c>
      <c r="E93" s="1">
        <f t="shared" si="44"/>
        <v>0.0838398970918389</v>
      </c>
      <c r="F93" s="1">
        <f t="shared" si="45"/>
        <v>0.02267949849984137</v>
      </c>
      <c r="G93" s="1">
        <f t="shared" si="46"/>
        <v>0.3695887835624847</v>
      </c>
      <c r="H93" s="1">
        <f t="shared" si="47"/>
        <v>14.31</v>
      </c>
      <c r="I93" s="1">
        <f t="shared" si="48"/>
        <v>8.952735745754117</v>
      </c>
      <c r="J93" s="1">
        <f t="shared" si="49"/>
        <v>0.17980000000000002</v>
      </c>
      <c r="K93" s="1">
        <f t="shared" si="50"/>
        <v>0.0005041999467957182</v>
      </c>
      <c r="L93" s="3">
        <f t="shared" si="64"/>
        <v>3.9982154159503756</v>
      </c>
      <c r="M93" s="3">
        <f t="shared" si="51"/>
        <v>0.003126394828585981</v>
      </c>
      <c r="N93" s="1">
        <f t="shared" si="52"/>
        <v>31.263948285859808</v>
      </c>
      <c r="O93" s="5">
        <f t="shared" si="53"/>
        <v>139622.12618559855</v>
      </c>
      <c r="P93" s="1">
        <f t="shared" si="54"/>
        <v>2.066184674004107</v>
      </c>
      <c r="Q93" s="1">
        <f t="shared" si="65"/>
        <v>303.20623293681075</v>
      </c>
      <c r="R93" s="8">
        <f t="shared" si="55"/>
        <v>0.7125341964501747</v>
      </c>
      <c r="S93" s="9">
        <f t="shared" si="56"/>
        <v>262.3091974250902</v>
      </c>
      <c r="T93" s="9">
        <f t="shared" si="57"/>
        <v>4716.319369703122</v>
      </c>
      <c r="U93" s="2">
        <f t="shared" si="58"/>
        <v>1.8865277478812488</v>
      </c>
      <c r="V93" s="2">
        <f t="shared" si="59"/>
        <v>195.9095401472723</v>
      </c>
      <c r="W93" s="2">
        <f t="shared" si="60"/>
        <v>3.918190802945446</v>
      </c>
      <c r="X93" s="1">
        <f t="shared" si="61"/>
        <v>353.20623293681075</v>
      </c>
      <c r="AA93" s="1">
        <f t="shared" si="66"/>
        <v>754.9570894048944</v>
      </c>
      <c r="AB93" s="1">
        <f t="shared" si="62"/>
        <v>804.9570894048944</v>
      </c>
      <c r="AC93" s="1">
        <f t="shared" si="63"/>
        <v>2.2616647005929633</v>
      </c>
      <c r="AD93" s="1">
        <f t="shared" si="39"/>
        <v>0.6118020532402976</v>
      </c>
      <c r="AE93" s="1">
        <f t="shared" si="40"/>
        <v>0.36741095875898355</v>
      </c>
      <c r="AF93" s="1">
        <f t="shared" si="67"/>
        <v>14.65</v>
      </c>
      <c r="AG93" s="1">
        <f t="shared" si="41"/>
        <v>2.0540095528105295</v>
      </c>
      <c r="AN93">
        <f t="shared" si="69"/>
        <v>4250</v>
      </c>
    </row>
    <row r="94" spans="1:40" ht="12.75">
      <c r="A94">
        <f t="shared" si="68"/>
        <v>85</v>
      </c>
      <c r="B94" s="1">
        <f t="shared" si="42"/>
        <v>0.09404907737688695</v>
      </c>
      <c r="C94" s="1">
        <f t="shared" si="38"/>
        <v>3.761963095075478</v>
      </c>
      <c r="D94" s="1">
        <f t="shared" si="43"/>
        <v>357.3864940321704</v>
      </c>
      <c r="E94" s="1">
        <f t="shared" si="44"/>
        <v>0.08189525869595957</v>
      </c>
      <c r="F94" s="1">
        <f t="shared" si="45"/>
        <v>0.022915040177368232</v>
      </c>
      <c r="G94" s="1">
        <f t="shared" si="46"/>
        <v>0.3573045987734744</v>
      </c>
      <c r="H94" s="1">
        <f t="shared" si="47"/>
        <v>14.31</v>
      </c>
      <c r="I94" s="1">
        <f t="shared" si="48"/>
        <v>8.910447856939923</v>
      </c>
      <c r="J94" s="1">
        <f t="shared" si="49"/>
        <v>0.17980000000000002</v>
      </c>
      <c r="K94" s="1">
        <f t="shared" si="50"/>
        <v>0.0005007640998719509</v>
      </c>
      <c r="L94" s="3">
        <f t="shared" si="64"/>
        <v>4.025648005748576</v>
      </c>
      <c r="M94" s="3">
        <f t="shared" si="51"/>
        <v>0.0031050901574479818</v>
      </c>
      <c r="N94" s="1">
        <f t="shared" si="52"/>
        <v>31.050901574479816</v>
      </c>
      <c r="O94" s="5">
        <f t="shared" si="53"/>
        <v>140284.75561151895</v>
      </c>
      <c r="P94" s="1">
        <f t="shared" si="54"/>
        <v>1.9975099861549932</v>
      </c>
      <c r="Q94" s="1">
        <f t="shared" si="65"/>
        <v>301.14004826280666</v>
      </c>
      <c r="R94" s="8">
        <f t="shared" si="55"/>
        <v>0.7091685697041729</v>
      </c>
      <c r="S94" s="9">
        <f t="shared" si="56"/>
        <v>262.80644511050525</v>
      </c>
      <c r="T94" s="9">
        <f t="shared" si="57"/>
        <v>4725.259883086885</v>
      </c>
      <c r="U94" s="2">
        <f t="shared" si="58"/>
        <v>1.8901039532347539</v>
      </c>
      <c r="V94" s="2">
        <f t="shared" si="59"/>
        <v>189.03965475654272</v>
      </c>
      <c r="W94" s="2">
        <f t="shared" si="60"/>
        <v>3.7807930951308544</v>
      </c>
      <c r="X94" s="1">
        <f t="shared" si="61"/>
        <v>351.14004826280666</v>
      </c>
      <c r="AA94" s="1">
        <f t="shared" si="66"/>
        <v>757.0110989577049</v>
      </c>
      <c r="AB94" s="1">
        <f t="shared" si="62"/>
        <v>807.0110989577049</v>
      </c>
      <c r="AC94" s="1">
        <f t="shared" si="63"/>
        <v>2.2848375730039523</v>
      </c>
      <c r="AD94" s="1">
        <f t="shared" si="39"/>
        <v>0.6393183881196923</v>
      </c>
      <c r="AE94" s="1">
        <f t="shared" si="40"/>
        <v>0.35510165645916647</v>
      </c>
      <c r="AF94" s="1">
        <f t="shared" si="67"/>
        <v>14.65</v>
      </c>
      <c r="AG94" s="1">
        <f t="shared" si="41"/>
        <v>1.9851944456137887</v>
      </c>
      <c r="AN94">
        <f t="shared" si="69"/>
        <v>4300</v>
      </c>
    </row>
    <row r="95" spans="1:40" ht="12.75">
      <c r="A95">
        <f t="shared" si="68"/>
        <v>86</v>
      </c>
      <c r="B95" s="1">
        <f t="shared" si="42"/>
        <v>0.09088697901628287</v>
      </c>
      <c r="C95" s="1">
        <f t="shared" si="38"/>
        <v>3.6354791606513146</v>
      </c>
      <c r="D95" s="1">
        <f t="shared" si="43"/>
        <v>345.3705202618749</v>
      </c>
      <c r="E95" s="1">
        <f t="shared" si="44"/>
        <v>0.08004760838373903</v>
      </c>
      <c r="F95" s="1">
        <f t="shared" si="45"/>
        <v>0.02317731354808264</v>
      </c>
      <c r="G95" s="1">
        <f t="shared" si="46"/>
        <v>0.34529047265349117</v>
      </c>
      <c r="H95" s="1">
        <f t="shared" si="47"/>
        <v>14.2</v>
      </c>
      <c r="I95" s="1">
        <f t="shared" si="48"/>
        <v>8.869418572847302</v>
      </c>
      <c r="J95" s="1">
        <f t="shared" si="49"/>
        <v>0.16210000000000002</v>
      </c>
      <c r="K95" s="1">
        <f t="shared" si="50"/>
        <v>0.0004974424517020298</v>
      </c>
      <c r="L95" s="3">
        <f t="shared" si="64"/>
        <v>4.0525290776902425</v>
      </c>
      <c r="M95" s="3">
        <f t="shared" si="51"/>
        <v>0.0030844935990254345</v>
      </c>
      <c r="N95" s="1">
        <f t="shared" si="52"/>
        <v>30.844935990254346</v>
      </c>
      <c r="O95" s="5">
        <f t="shared" si="53"/>
        <v>140933.70266983798</v>
      </c>
      <c r="P95" s="1">
        <f t="shared" si="54"/>
        <v>1.9452984374844573</v>
      </c>
      <c r="Q95" s="1">
        <f t="shared" si="65"/>
        <v>299.1425382766517</v>
      </c>
      <c r="R95" s="8">
        <f t="shared" si="55"/>
        <v>0.7769632556103124</v>
      </c>
      <c r="S95" s="9">
        <f t="shared" si="56"/>
        <v>273.5898100227921</v>
      </c>
      <c r="T95" s="9">
        <f t="shared" si="57"/>
        <v>4434.890820469461</v>
      </c>
      <c r="U95" s="2">
        <f t="shared" si="58"/>
        <v>1.7739563281877844</v>
      </c>
      <c r="V95" s="2">
        <f t="shared" si="59"/>
        <v>194.64429150081085</v>
      </c>
      <c r="W95" s="2">
        <f t="shared" si="60"/>
        <v>3.8928858300162172</v>
      </c>
      <c r="X95" s="1">
        <f t="shared" si="61"/>
        <v>349.1425382766517</v>
      </c>
      <c r="AA95" s="1">
        <f t="shared" si="66"/>
        <v>758.9962934033188</v>
      </c>
      <c r="AB95" s="1">
        <f t="shared" si="62"/>
        <v>808.9962934033188</v>
      </c>
      <c r="AC95" s="1">
        <f t="shared" si="63"/>
        <v>2.307402869361145</v>
      </c>
      <c r="AD95" s="1">
        <f t="shared" si="39"/>
        <v>0.6680949108255019</v>
      </c>
      <c r="AE95" s="1">
        <f t="shared" si="40"/>
        <v>0.3430631173925137</v>
      </c>
      <c r="AF95" s="1">
        <f t="shared" si="67"/>
        <v>14.65</v>
      </c>
      <c r="AG95" s="1">
        <f t="shared" si="41"/>
        <v>1.9327499571409223</v>
      </c>
      <c r="AN95">
        <f t="shared" si="69"/>
        <v>4350</v>
      </c>
    </row>
    <row r="96" spans="1:40" ht="12.75">
      <c r="A96">
        <f t="shared" si="68"/>
        <v>87</v>
      </c>
      <c r="B96" s="1">
        <f t="shared" si="42"/>
        <v>0.08779607061090562</v>
      </c>
      <c r="C96" s="1">
        <f t="shared" si="38"/>
        <v>3.5118428244362248</v>
      </c>
      <c r="D96" s="1">
        <f t="shared" si="43"/>
        <v>333.62506832144135</v>
      </c>
      <c r="E96" s="1">
        <f t="shared" si="44"/>
        <v>0.07827847512492835</v>
      </c>
      <c r="F96" s="1">
        <f t="shared" si="45"/>
        <v>0.023463007596751854</v>
      </c>
      <c r="G96" s="1">
        <f t="shared" si="46"/>
        <v>0.3335467898463164</v>
      </c>
      <c r="H96" s="1">
        <f t="shared" si="47"/>
        <v>14.2</v>
      </c>
      <c r="I96" s="1">
        <f t="shared" si="48"/>
        <v>8.829321581029424</v>
      </c>
      <c r="J96" s="1">
        <f t="shared" si="49"/>
        <v>0.16210000000000002</v>
      </c>
      <c r="K96" s="1">
        <f t="shared" si="50"/>
        <v>0.0004942076258240082</v>
      </c>
      <c r="L96" s="3">
        <f t="shared" si="64"/>
        <v>4.079054823645882</v>
      </c>
      <c r="M96" s="3">
        <f t="shared" si="51"/>
        <v>0.0030644353999702877</v>
      </c>
      <c r="N96" s="1">
        <f t="shared" si="52"/>
        <v>30.644353999702876</v>
      </c>
      <c r="O96" s="5">
        <f t="shared" si="53"/>
        <v>141573.73117836541</v>
      </c>
      <c r="P96" s="1">
        <f t="shared" si="54"/>
        <v>1.8791368442045997</v>
      </c>
      <c r="Q96" s="1">
        <f t="shared" si="65"/>
        <v>297.19723983916725</v>
      </c>
      <c r="R96" s="8">
        <f t="shared" si="55"/>
        <v>0.7734507492326823</v>
      </c>
      <c r="S96" s="9">
        <f t="shared" si="56"/>
        <v>274.08612080392135</v>
      </c>
      <c r="T96" s="9">
        <f t="shared" si="57"/>
        <v>4442.936018231565</v>
      </c>
      <c r="U96" s="2">
        <f t="shared" si="58"/>
        <v>1.7771744072926259</v>
      </c>
      <c r="V96" s="2">
        <f t="shared" si="59"/>
        <v>187.68376838964645</v>
      </c>
      <c r="W96" s="2">
        <f t="shared" si="60"/>
        <v>3.753675367792929</v>
      </c>
      <c r="X96" s="1">
        <f t="shared" si="61"/>
        <v>347.19723983916725</v>
      </c>
      <c r="AA96" s="1">
        <f t="shared" si="66"/>
        <v>760.9290433604597</v>
      </c>
      <c r="AB96" s="1">
        <f t="shared" si="62"/>
        <v>810.9290433604597</v>
      </c>
      <c r="AC96" s="1">
        <f t="shared" si="63"/>
        <v>2.329532215934462</v>
      </c>
      <c r="AD96" s="1">
        <f t="shared" si="39"/>
        <v>0.6982485541793887</v>
      </c>
      <c r="AE96" s="1">
        <f t="shared" si="40"/>
        <v>0.3312955361055069</v>
      </c>
      <c r="AF96" s="1">
        <f t="shared" si="67"/>
        <v>14.65</v>
      </c>
      <c r="AG96" s="1">
        <f t="shared" si="41"/>
        <v>1.8664537245380668</v>
      </c>
      <c r="AN96">
        <f t="shared" si="69"/>
        <v>4400</v>
      </c>
    </row>
    <row r="97" spans="1:40" ht="12.75">
      <c r="A97">
        <f t="shared" si="68"/>
        <v>88</v>
      </c>
      <c r="B97" s="1">
        <f t="shared" si="42"/>
        <v>0.08477636130802223</v>
      </c>
      <c r="C97" s="1">
        <f t="shared" si="38"/>
        <v>3.391054452320889</v>
      </c>
      <c r="D97" s="1">
        <f t="shared" si="43"/>
        <v>322.15017297048445</v>
      </c>
      <c r="E97" s="1">
        <f t="shared" si="44"/>
        <v>0.0765975161655655</v>
      </c>
      <c r="F97" s="1">
        <f t="shared" si="45"/>
        <v>0.02377695950285378</v>
      </c>
      <c r="G97" s="1">
        <f t="shared" si="46"/>
        <v>0.32207357545431886</v>
      </c>
      <c r="H97" s="1">
        <f t="shared" si="47"/>
        <v>14.2</v>
      </c>
      <c r="I97" s="1">
        <f t="shared" si="48"/>
        <v>8.790455814001024</v>
      </c>
      <c r="J97" s="1">
        <f t="shared" si="49"/>
        <v>0.16210000000000002</v>
      </c>
      <c r="K97" s="1">
        <f t="shared" si="50"/>
        <v>0.0004910828196889466</v>
      </c>
      <c r="L97" s="3">
        <f t="shared" si="64"/>
        <v>4.105010232850087</v>
      </c>
      <c r="M97" s="3">
        <f t="shared" si="51"/>
        <v>0.0030450594008194025</v>
      </c>
      <c r="N97" s="1">
        <f t="shared" si="52"/>
        <v>30.450594008194024</v>
      </c>
      <c r="O97" s="5">
        <f t="shared" si="53"/>
        <v>142199.6795671345</v>
      </c>
      <c r="P97" s="1">
        <f t="shared" si="54"/>
        <v>1.81449901664405</v>
      </c>
      <c r="Q97" s="1">
        <f t="shared" si="65"/>
        <v>295.31810299496266</v>
      </c>
      <c r="R97" s="8">
        <f t="shared" si="55"/>
        <v>0.770046098450429</v>
      </c>
      <c r="S97" s="9">
        <f t="shared" si="56"/>
        <v>274.57021269246735</v>
      </c>
      <c r="T97" s="9">
        <f t="shared" si="57"/>
        <v>4450.783147744896</v>
      </c>
      <c r="U97" s="2">
        <f t="shared" si="58"/>
        <v>1.7803132590979587</v>
      </c>
      <c r="V97" s="2">
        <f t="shared" si="59"/>
        <v>180.90837318006928</v>
      </c>
      <c r="W97" s="2">
        <f t="shared" si="60"/>
        <v>3.6181674636013854</v>
      </c>
      <c r="X97" s="1">
        <f t="shared" si="61"/>
        <v>345.31810299496266</v>
      </c>
      <c r="AA97" s="1">
        <f t="shared" si="66"/>
        <v>762.7954970849977</v>
      </c>
      <c r="AB97" s="1">
        <f t="shared" si="62"/>
        <v>812.7954970849977</v>
      </c>
      <c r="AC97" s="1">
        <f t="shared" si="63"/>
        <v>2.3510532021691355</v>
      </c>
      <c r="AD97" s="1">
        <f t="shared" si="39"/>
        <v>0.7298003848610506</v>
      </c>
      <c r="AE97" s="1">
        <f t="shared" si="40"/>
        <v>0.3197991197683153</v>
      </c>
      <c r="AF97" s="1">
        <f t="shared" si="67"/>
        <v>14.65</v>
      </c>
      <c r="AG97" s="1">
        <f t="shared" si="41"/>
        <v>1.8016851817933257</v>
      </c>
      <c r="AN97">
        <f t="shared" si="69"/>
        <v>4450</v>
      </c>
    </row>
    <row r="98" spans="1:40" ht="12.75">
      <c r="A98">
        <f t="shared" si="68"/>
        <v>89</v>
      </c>
      <c r="B98" s="1">
        <f t="shared" si="42"/>
        <v>0.0818277759921428</v>
      </c>
      <c r="C98" s="1">
        <f t="shared" si="38"/>
        <v>3.273111039685712</v>
      </c>
      <c r="D98" s="1">
        <f t="shared" si="43"/>
        <v>310.94554877014264</v>
      </c>
      <c r="E98" s="1">
        <f t="shared" si="44"/>
        <v>0.07500021234569974</v>
      </c>
      <c r="F98" s="1">
        <f t="shared" si="45"/>
        <v>0.024120046947879434</v>
      </c>
      <c r="G98" s="1">
        <f t="shared" si="46"/>
        <v>0.31087054855779694</v>
      </c>
      <c r="H98" s="1">
        <f t="shared" si="47"/>
        <v>14.2</v>
      </c>
      <c r="I98" s="1">
        <f t="shared" si="48"/>
        <v>8.752802255783218</v>
      </c>
      <c r="J98" s="1">
        <f t="shared" si="49"/>
        <v>0.16210000000000002</v>
      </c>
      <c r="K98" s="1">
        <f t="shared" si="50"/>
        <v>0.00048806549943536376</v>
      </c>
      <c r="L98" s="3">
        <f t="shared" si="64"/>
        <v>4.130388241603159</v>
      </c>
      <c r="M98" s="3">
        <f t="shared" si="51"/>
        <v>0.0030263498898467425</v>
      </c>
      <c r="N98" s="1">
        <f t="shared" si="52"/>
        <v>30.263498898467425</v>
      </c>
      <c r="O98" s="5">
        <f t="shared" si="53"/>
        <v>142811.40638977542</v>
      </c>
      <c r="P98" s="1">
        <f t="shared" si="54"/>
        <v>1.7513833721566026</v>
      </c>
      <c r="Q98" s="1">
        <f t="shared" si="65"/>
        <v>293.5036039783186</v>
      </c>
      <c r="R98" s="8">
        <f t="shared" si="55"/>
        <v>0.7667476374591096</v>
      </c>
      <c r="S98" s="9">
        <f t="shared" si="56"/>
        <v>275.04207224739935</v>
      </c>
      <c r="T98" s="9">
        <f t="shared" si="57"/>
        <v>4458.431991130344</v>
      </c>
      <c r="U98" s="2">
        <f t="shared" si="58"/>
        <v>1.7833727964521375</v>
      </c>
      <c r="V98" s="2">
        <f t="shared" si="59"/>
        <v>174.3160763561306</v>
      </c>
      <c r="W98" s="2">
        <f t="shared" si="60"/>
        <v>3.486321527122612</v>
      </c>
      <c r="X98" s="1">
        <f t="shared" si="61"/>
        <v>343.5036039783186</v>
      </c>
      <c r="AA98" s="1">
        <f t="shared" si="66"/>
        <v>764.597182266791</v>
      </c>
      <c r="AB98" s="1">
        <f t="shared" si="62"/>
        <v>814.597182266791</v>
      </c>
      <c r="AC98" s="1">
        <f t="shared" si="63"/>
        <v>2.371968488697197</v>
      </c>
      <c r="AD98" s="1">
        <f t="shared" si="39"/>
        <v>0.762824390983839</v>
      </c>
      <c r="AE98" s="1">
        <f t="shared" si="40"/>
        <v>0.30857358028144544</v>
      </c>
      <c r="AF98" s="1">
        <f t="shared" si="67"/>
        <v>14.65</v>
      </c>
      <c r="AG98" s="1">
        <f t="shared" si="41"/>
        <v>1.7384427058109602</v>
      </c>
      <c r="AN98">
        <f t="shared" si="69"/>
        <v>4500</v>
      </c>
    </row>
    <row r="99" spans="1:40" ht="12.75">
      <c r="A99">
        <f t="shared" si="68"/>
        <v>90</v>
      </c>
      <c r="B99" s="1">
        <f t="shared" si="42"/>
        <v>0.07895015830089415</v>
      </c>
      <c r="C99" s="1">
        <f t="shared" si="38"/>
        <v>3.158006332035766</v>
      </c>
      <c r="D99" s="1">
        <f t="shared" si="43"/>
        <v>300.01060154339774</v>
      </c>
      <c r="E99" s="1">
        <f t="shared" si="44"/>
        <v>0.07348228993999566</v>
      </c>
      <c r="F99" s="1">
        <f t="shared" si="45"/>
        <v>0.02449323109315727</v>
      </c>
      <c r="G99" s="1">
        <f t="shared" si="46"/>
        <v>0.29993711925345773</v>
      </c>
      <c r="H99" s="1">
        <f t="shared" si="47"/>
        <v>14.2</v>
      </c>
      <c r="I99" s="1">
        <f t="shared" si="48"/>
        <v>8.716341256266434</v>
      </c>
      <c r="J99" s="1">
        <f t="shared" si="49"/>
        <v>0.16210000000000002</v>
      </c>
      <c r="K99" s="1">
        <f t="shared" si="50"/>
        <v>0.00048515313383355144</v>
      </c>
      <c r="L99" s="3">
        <f t="shared" si="64"/>
        <v>4.155182888484904</v>
      </c>
      <c r="M99" s="3">
        <f t="shared" si="51"/>
        <v>0.0030082911716451184</v>
      </c>
      <c r="N99" s="1">
        <f t="shared" si="52"/>
        <v>30.082911716451186</v>
      </c>
      <c r="O99" s="5">
        <f t="shared" si="53"/>
        <v>143408.79541646424</v>
      </c>
      <c r="P99" s="1">
        <f t="shared" si="54"/>
        <v>1.689786587343424</v>
      </c>
      <c r="Q99" s="1">
        <f t="shared" si="65"/>
        <v>291.752220606162</v>
      </c>
      <c r="R99" s="8">
        <f t="shared" si="55"/>
        <v>0.7635536449042772</v>
      </c>
      <c r="S99" s="9">
        <f t="shared" si="56"/>
        <v>275.50170327175806</v>
      </c>
      <c r="T99" s="9">
        <f t="shared" si="57"/>
        <v>4465.882610035199</v>
      </c>
      <c r="U99" s="2">
        <f t="shared" si="58"/>
        <v>1.7863530440140796</v>
      </c>
      <c r="V99" s="2">
        <f t="shared" si="59"/>
        <v>167.90472648087234</v>
      </c>
      <c r="W99" s="2">
        <f t="shared" si="60"/>
        <v>3.3580945296174467</v>
      </c>
      <c r="X99" s="1">
        <f t="shared" si="61"/>
        <v>341.752220606162</v>
      </c>
      <c r="AA99" s="1">
        <f t="shared" si="66"/>
        <v>766.335624972602</v>
      </c>
      <c r="AB99" s="1">
        <f t="shared" si="62"/>
        <v>816.335624972602</v>
      </c>
      <c r="AC99" s="1">
        <f t="shared" si="63"/>
        <v>2.392281597177164</v>
      </c>
      <c r="AD99" s="1">
        <f t="shared" si="39"/>
        <v>0.7973990201913284</v>
      </c>
      <c r="AE99" s="1">
        <f t="shared" si="40"/>
        <v>0.2976183199462206</v>
      </c>
      <c r="AF99" s="1">
        <f t="shared" si="67"/>
        <v>14.65</v>
      </c>
      <c r="AG99" s="1">
        <f t="shared" si="41"/>
        <v>1.6767229292744825</v>
      </c>
      <c r="AN99">
        <f t="shared" si="69"/>
        <v>4550</v>
      </c>
    </row>
    <row r="100" spans="1:40" ht="12.75">
      <c r="A100">
        <f t="shared" si="68"/>
        <v>91</v>
      </c>
      <c r="B100" s="1">
        <f t="shared" si="42"/>
        <v>0.07614327369620731</v>
      </c>
      <c r="C100" s="1">
        <f t="shared" si="38"/>
        <v>3.0457309478482926</v>
      </c>
      <c r="D100" s="1">
        <f t="shared" si="43"/>
        <v>289.34444004558776</v>
      </c>
      <c r="E100" s="1">
        <f t="shared" si="44"/>
        <v>0.0720397068860329</v>
      </c>
      <c r="F100" s="1">
        <f t="shared" si="45"/>
        <v>0.024897560455864526</v>
      </c>
      <c r="G100" s="1">
        <f t="shared" si="46"/>
        <v>0.2892724003387017</v>
      </c>
      <c r="H100" s="1">
        <f t="shared" si="47"/>
        <v>14.2</v>
      </c>
      <c r="I100" s="1">
        <f t="shared" si="48"/>
        <v>8.681052580580927</v>
      </c>
      <c r="J100" s="1">
        <f t="shared" si="49"/>
        <v>0.16210000000000002</v>
      </c>
      <c r="K100" s="1">
        <f t="shared" si="50"/>
        <v>0.0004823431971802629</v>
      </c>
      <c r="L100" s="3">
        <f t="shared" si="64"/>
        <v>4.179389305757351</v>
      </c>
      <c r="M100" s="3">
        <f t="shared" si="51"/>
        <v>0.002990867585075295</v>
      </c>
      <c r="N100" s="1">
        <f t="shared" si="52"/>
        <v>29.90867585075295</v>
      </c>
      <c r="O100" s="5">
        <f t="shared" si="53"/>
        <v>143991.75542332118</v>
      </c>
      <c r="P100" s="1">
        <f t="shared" si="54"/>
        <v>1.6297036638800095</v>
      </c>
      <c r="Q100" s="1">
        <f t="shared" si="65"/>
        <v>290.0624340188186</v>
      </c>
      <c r="R100" s="8">
        <f t="shared" si="55"/>
        <v>0.7604623482063488</v>
      </c>
      <c r="S100" s="9">
        <f t="shared" si="56"/>
        <v>275.94912642229275</v>
      </c>
      <c r="T100" s="9">
        <f t="shared" si="57"/>
        <v>4473.135339305366</v>
      </c>
      <c r="U100" s="2">
        <f t="shared" si="58"/>
        <v>1.7892541357221463</v>
      </c>
      <c r="V100" s="2">
        <f t="shared" si="59"/>
        <v>161.67205907949509</v>
      </c>
      <c r="W100" s="2">
        <f t="shared" si="60"/>
        <v>3.233441181589902</v>
      </c>
      <c r="X100" s="1">
        <f t="shared" si="61"/>
        <v>340.0624340188186</v>
      </c>
      <c r="AA100" s="1">
        <f t="shared" si="66"/>
        <v>768.0123479018764</v>
      </c>
      <c r="AB100" s="1">
        <f t="shared" si="62"/>
        <v>818.0123479018764</v>
      </c>
      <c r="AC100" s="1">
        <f t="shared" si="63"/>
        <v>2.4119968636810056</v>
      </c>
      <c r="AD100" s="1">
        <f t="shared" si="39"/>
        <v>0.8336074691122396</v>
      </c>
      <c r="AE100" s="1">
        <f t="shared" si="40"/>
        <v>0.28693244318190675</v>
      </c>
      <c r="AF100" s="1">
        <f t="shared" si="67"/>
        <v>14.65</v>
      </c>
      <c r="AG100" s="1">
        <f t="shared" si="41"/>
        <v>1.6165208066586294</v>
      </c>
      <c r="AN100">
        <f t="shared" si="69"/>
        <v>4600</v>
      </c>
    </row>
    <row r="101" spans="1:40" ht="12.75">
      <c r="A101">
        <f t="shared" si="68"/>
        <v>92</v>
      </c>
      <c r="B101" s="1">
        <f t="shared" si="42"/>
        <v>0.07340681258165689</v>
      </c>
      <c r="C101" s="1">
        <f t="shared" si="38"/>
        <v>2.9362725032662755</v>
      </c>
      <c r="D101" s="1">
        <f t="shared" si="43"/>
        <v>278.94588781029614</v>
      </c>
      <c r="E101" s="1">
        <f t="shared" si="44"/>
        <v>0.07066863974276705</v>
      </c>
      <c r="F101" s="1">
        <f t="shared" si="45"/>
        <v>0.025334175132499876</v>
      </c>
      <c r="G101" s="1">
        <f t="shared" si="46"/>
        <v>0.27887521917055336</v>
      </c>
      <c r="H101" s="1">
        <f t="shared" si="47"/>
        <v>14.2</v>
      </c>
      <c r="I101" s="1">
        <f t="shared" si="48"/>
        <v>8.646915458484036</v>
      </c>
      <c r="J101" s="1">
        <f t="shared" si="49"/>
        <v>0.16210000000000002</v>
      </c>
      <c r="K101" s="1">
        <f t="shared" si="50"/>
        <v>0.00047963317208393736</v>
      </c>
      <c r="L101" s="3">
        <f t="shared" si="64"/>
        <v>4.203003706439243</v>
      </c>
      <c r="M101" s="3">
        <f t="shared" si="51"/>
        <v>0.002974063520536345</v>
      </c>
      <c r="N101" s="1">
        <f t="shared" si="52"/>
        <v>29.740635205363446</v>
      </c>
      <c r="O101" s="5">
        <f t="shared" si="53"/>
        <v>144560.2198843688</v>
      </c>
      <c r="P101" s="1">
        <f t="shared" si="54"/>
        <v>1.5711279953270612</v>
      </c>
      <c r="Q101" s="1">
        <f t="shared" si="65"/>
        <v>288.43273035493854</v>
      </c>
      <c r="R101" s="8">
        <f t="shared" si="55"/>
        <v>0.7574719278869421</v>
      </c>
      <c r="S101" s="9">
        <f t="shared" si="56"/>
        <v>276.3843787669996</v>
      </c>
      <c r="T101" s="9">
        <f t="shared" si="57"/>
        <v>4480.190779813064</v>
      </c>
      <c r="U101" s="2">
        <f t="shared" si="58"/>
        <v>1.7920763119252257</v>
      </c>
      <c r="V101" s="2">
        <f t="shared" si="59"/>
        <v>155.61570526589796</v>
      </c>
      <c r="W101" s="2">
        <f t="shared" si="60"/>
        <v>3.1123141053179593</v>
      </c>
      <c r="X101" s="1">
        <f t="shared" si="61"/>
        <v>338.43273035493854</v>
      </c>
      <c r="AA101" s="1">
        <f t="shared" si="66"/>
        <v>769.628868708535</v>
      </c>
      <c r="AB101" s="1">
        <f t="shared" si="62"/>
        <v>819.628868708535</v>
      </c>
      <c r="AC101" s="1">
        <f t="shared" si="63"/>
        <v>2.431119391802685</v>
      </c>
      <c r="AD101" s="1">
        <f t="shared" si="39"/>
        <v>0.8715379928654932</v>
      </c>
      <c r="AE101" s="1">
        <f t="shared" si="40"/>
        <v>0.2765147684184935</v>
      </c>
      <c r="AF101" s="1">
        <f t="shared" si="67"/>
        <v>14.65</v>
      </c>
      <c r="AG101" s="1">
        <f t="shared" si="41"/>
        <v>1.5578296812309491</v>
      </c>
      <c r="AN101">
        <f t="shared" si="69"/>
        <v>4650</v>
      </c>
    </row>
    <row r="102" spans="1:40" ht="12.75">
      <c r="A102">
        <f t="shared" si="68"/>
        <v>93</v>
      </c>
      <c r="B102" s="1">
        <f t="shared" si="42"/>
        <v>0.07074039345698338</v>
      </c>
      <c r="C102" s="1">
        <f t="shared" si="38"/>
        <v>2.829615738279335</v>
      </c>
      <c r="D102" s="1">
        <f t="shared" si="43"/>
        <v>268.8134951365368</v>
      </c>
      <c r="E102" s="1">
        <f t="shared" si="44"/>
        <v>0.06936547134837444</v>
      </c>
      <c r="F102" s="1">
        <f t="shared" si="45"/>
        <v>0.025804311391860013</v>
      </c>
      <c r="G102" s="1">
        <f t="shared" si="46"/>
        <v>0.26874412966518846</v>
      </c>
      <c r="H102" s="1">
        <f t="shared" si="47"/>
        <v>14.2</v>
      </c>
      <c r="I102" s="1">
        <f t="shared" si="48"/>
        <v>8.61390863359608</v>
      </c>
      <c r="J102" s="1">
        <f t="shared" si="49"/>
        <v>0.16210000000000002</v>
      </c>
      <c r="K102" s="1">
        <f t="shared" si="50"/>
        <v>0.00047702055213882477</v>
      </c>
      <c r="L102" s="3">
        <f t="shared" si="64"/>
        <v>4.226023367255931</v>
      </c>
      <c r="M102" s="3">
        <f t="shared" si="51"/>
        <v>0.002957863436547106</v>
      </c>
      <c r="N102" s="1">
        <f t="shared" si="52"/>
        <v>29.57863436547106</v>
      </c>
      <c r="O102" s="5">
        <f t="shared" si="53"/>
        <v>145114.14657043538</v>
      </c>
      <c r="P102" s="1">
        <f t="shared" si="54"/>
        <v>1.514051434733456</v>
      </c>
      <c r="Q102" s="1">
        <f t="shared" si="65"/>
        <v>286.8616023596115</v>
      </c>
      <c r="R102" s="8">
        <f t="shared" si="55"/>
        <v>0.7545805218819515</v>
      </c>
      <c r="S102" s="9">
        <f t="shared" si="56"/>
        <v>276.8075132942552</v>
      </c>
      <c r="T102" s="9">
        <f t="shared" si="57"/>
        <v>4487.049790499877</v>
      </c>
      <c r="U102" s="2">
        <f t="shared" si="58"/>
        <v>1.7948199161999512</v>
      </c>
      <c r="V102" s="2">
        <f t="shared" si="59"/>
        <v>149.73320010521275</v>
      </c>
      <c r="W102" s="2">
        <f t="shared" si="60"/>
        <v>2.9946640021042548</v>
      </c>
      <c r="X102" s="1">
        <f t="shared" si="61"/>
        <v>336.8616023596115</v>
      </c>
      <c r="AA102" s="1">
        <f t="shared" si="66"/>
        <v>771.186698389766</v>
      </c>
      <c r="AB102" s="1">
        <f t="shared" si="62"/>
        <v>821.186698389766</v>
      </c>
      <c r="AC102" s="1">
        <f t="shared" si="63"/>
        <v>2.4496550056952855</v>
      </c>
      <c r="AD102" s="1">
        <f t="shared" si="39"/>
        <v>0.9112842361024498</v>
      </c>
      <c r="AE102" s="1">
        <f t="shared" si="40"/>
        <v>0.2663638401308415</v>
      </c>
      <c r="AF102" s="1">
        <f t="shared" si="67"/>
        <v>14.65</v>
      </c>
      <c r="AG102" s="1">
        <f t="shared" si="41"/>
        <v>1.5006413528498113</v>
      </c>
      <c r="AN102">
        <f t="shared" si="69"/>
        <v>4700</v>
      </c>
    </row>
    <row r="103" spans="1:40" ht="12.75">
      <c r="A103">
        <f t="shared" si="68"/>
        <v>94</v>
      </c>
      <c r="B103" s="1">
        <f t="shared" si="42"/>
        <v>0.06814356610104458</v>
      </c>
      <c r="C103" s="1">
        <f t="shared" si="38"/>
        <v>2.725742644041783</v>
      </c>
      <c r="D103" s="1">
        <f t="shared" si="43"/>
        <v>258.94555118396937</v>
      </c>
      <c r="E103" s="1">
        <f t="shared" si="44"/>
        <v>0.06812677914709646</v>
      </c>
      <c r="F103" s="1">
        <f t="shared" si="45"/>
        <v>0.026309306661420645</v>
      </c>
      <c r="G103" s="1">
        <f t="shared" si="46"/>
        <v>0.25887742440482225</v>
      </c>
      <c r="H103" s="1">
        <f t="shared" si="47"/>
        <v>14.2</v>
      </c>
      <c r="I103" s="1">
        <f t="shared" si="48"/>
        <v>8.582010412322719</v>
      </c>
      <c r="J103" s="1">
        <f t="shared" si="49"/>
        <v>0.16210000000000002</v>
      </c>
      <c r="K103" s="1">
        <f t="shared" si="50"/>
        <v>0.0004745028444866945</v>
      </c>
      <c r="L103" s="3">
        <f t="shared" si="64"/>
        <v>4.248446607692627</v>
      </c>
      <c r="M103" s="3">
        <f t="shared" si="51"/>
        <v>0.0029422518756305784</v>
      </c>
      <c r="N103" s="1">
        <f t="shared" si="52"/>
        <v>29.422518756305784</v>
      </c>
      <c r="O103" s="5">
        <f t="shared" si="53"/>
        <v>145653.51705995985</v>
      </c>
      <c r="P103" s="1">
        <f t="shared" si="54"/>
        <v>1.458464362844069</v>
      </c>
      <c r="Q103" s="1">
        <f t="shared" si="65"/>
        <v>285.347550924878</v>
      </c>
      <c r="R103" s="8">
        <f t="shared" si="55"/>
        <v>0.7517862298271597</v>
      </c>
      <c r="S103" s="9">
        <f t="shared" si="56"/>
        <v>277.2185983774337</v>
      </c>
      <c r="T103" s="9">
        <f t="shared" si="57"/>
        <v>4493.713479698201</v>
      </c>
      <c r="U103" s="2">
        <f t="shared" si="58"/>
        <v>1.7974853918792804</v>
      </c>
      <c r="V103" s="2">
        <f t="shared" si="59"/>
        <v>144.0219907067865</v>
      </c>
      <c r="W103" s="2">
        <f t="shared" si="60"/>
        <v>2.8804398141357304</v>
      </c>
      <c r="X103" s="1">
        <f t="shared" si="61"/>
        <v>335.347550924878</v>
      </c>
      <c r="AA103" s="1">
        <f t="shared" si="66"/>
        <v>772.6873397426158</v>
      </c>
      <c r="AB103" s="1">
        <f t="shared" si="62"/>
        <v>822.6873397426158</v>
      </c>
      <c r="AC103" s="1">
        <f t="shared" si="63"/>
        <v>2.467610203231152</v>
      </c>
      <c r="AD103" s="1">
        <f t="shared" si="39"/>
        <v>0.9529455871894953</v>
      </c>
      <c r="AE103" s="1">
        <f t="shared" si="40"/>
        <v>0.2564779409807382</v>
      </c>
      <c r="AF103" s="1">
        <f t="shared" si="67"/>
        <v>14.65</v>
      </c>
      <c r="AG103" s="1">
        <f t="shared" si="41"/>
        <v>1.4449461463703557</v>
      </c>
      <c r="AN103">
        <f t="shared" si="69"/>
        <v>4750</v>
      </c>
    </row>
    <row r="104" spans="1:40" ht="12.75">
      <c r="A104">
        <f t="shared" si="68"/>
        <v>95</v>
      </c>
      <c r="B104" s="1">
        <f t="shared" si="42"/>
        <v>0.0656158147746766</v>
      </c>
      <c r="C104" s="1">
        <f t="shared" si="38"/>
        <v>2.624632590987064</v>
      </c>
      <c r="D104" s="1">
        <f t="shared" si="43"/>
        <v>249.34009614377104</v>
      </c>
      <c r="E104" s="1">
        <f t="shared" si="44"/>
        <v>0.06694932415520796</v>
      </c>
      <c r="F104" s="1">
        <f t="shared" si="45"/>
        <v>0.026850604933032738</v>
      </c>
      <c r="G104" s="1">
        <f t="shared" si="46"/>
        <v>0.24927314681961582</v>
      </c>
      <c r="H104" s="1">
        <f t="shared" si="47"/>
        <v>14.2</v>
      </c>
      <c r="I104" s="1">
        <f t="shared" si="48"/>
        <v>8.551198712308338</v>
      </c>
      <c r="J104" s="1">
        <f t="shared" si="49"/>
        <v>0.16210000000000002</v>
      </c>
      <c r="K104" s="1">
        <f t="shared" si="50"/>
        <v>0.00047207757226512147</v>
      </c>
      <c r="L104" s="3">
        <f t="shared" si="64"/>
        <v>4.270272765400215</v>
      </c>
      <c r="M104" s="3">
        <f t="shared" si="51"/>
        <v>0.002927213479495024</v>
      </c>
      <c r="N104" s="1">
        <f t="shared" si="52"/>
        <v>29.27213479495024</v>
      </c>
      <c r="O104" s="5">
        <f t="shared" si="53"/>
        <v>146178.3361671607</v>
      </c>
      <c r="P104" s="1">
        <f t="shared" si="54"/>
        <v>1.40435575673023</v>
      </c>
      <c r="Q104" s="1">
        <f t="shared" si="65"/>
        <v>283.8890865620339</v>
      </c>
      <c r="R104" s="8">
        <f t="shared" si="55"/>
        <v>0.749087117302766</v>
      </c>
      <c r="S104" s="9">
        <f t="shared" si="56"/>
        <v>277.6177171991106</v>
      </c>
      <c r="T104" s="9">
        <f t="shared" si="57"/>
        <v>4500.183195797583</v>
      </c>
      <c r="U104" s="2">
        <f t="shared" si="58"/>
        <v>1.8000732783190332</v>
      </c>
      <c r="V104" s="2">
        <f t="shared" si="59"/>
        <v>138.47944404374203</v>
      </c>
      <c r="W104" s="2">
        <f t="shared" si="60"/>
        <v>2.769588880874841</v>
      </c>
      <c r="X104" s="1">
        <f t="shared" si="61"/>
        <v>333.8890865620339</v>
      </c>
      <c r="AA104" s="1">
        <f t="shared" si="66"/>
        <v>774.1322858889862</v>
      </c>
      <c r="AB104" s="1">
        <f t="shared" si="62"/>
        <v>824.1322858889862</v>
      </c>
      <c r="AC104" s="1">
        <f t="shared" si="63"/>
        <v>2.484992109466619</v>
      </c>
      <c r="AD104" s="1">
        <f t="shared" si="39"/>
        <v>0.9966275572596864</v>
      </c>
      <c r="AE104" s="1">
        <f t="shared" si="40"/>
        <v>0.2468551040343044</v>
      </c>
      <c r="AF104" s="1">
        <f t="shared" si="67"/>
        <v>14.65</v>
      </c>
      <c r="AG104" s="1">
        <f t="shared" si="41"/>
        <v>1.3907329804749546</v>
      </c>
      <c r="AN104">
        <f t="shared" si="69"/>
        <v>4800</v>
      </c>
    </row>
    <row r="105" spans="1:40" ht="12.75">
      <c r="A105">
        <f t="shared" si="68"/>
        <v>96</v>
      </c>
      <c r="B105" s="1">
        <f t="shared" si="42"/>
        <v>0.06315656143519865</v>
      </c>
      <c r="C105" s="1">
        <f>$A$1*$E$2*B105</f>
        <v>2.526262457407946</v>
      </c>
      <c r="D105" s="1">
        <f t="shared" si="43"/>
        <v>239.99493345375487</v>
      </c>
      <c r="E105" s="1">
        <f t="shared" si="44"/>
        <v>0.06583004053683232</v>
      </c>
      <c r="F105" s="1">
        <f t="shared" si="45"/>
        <v>0.027429762616016744</v>
      </c>
      <c r="G105" s="1">
        <f t="shared" si="46"/>
        <v>0.23992910341321802</v>
      </c>
      <c r="H105" s="1">
        <f t="shared" si="47"/>
        <v>14.2</v>
      </c>
      <c r="I105" s="1">
        <f t="shared" si="48"/>
        <v>8.521451110272558</v>
      </c>
      <c r="J105" s="1">
        <f t="shared" si="49"/>
        <v>0.16210000000000002</v>
      </c>
      <c r="K105" s="1">
        <f t="shared" si="50"/>
        <v>0.000469742276941647</v>
      </c>
      <c r="L105" s="3">
        <f t="shared" si="64"/>
        <v>4.291502168220685</v>
      </c>
      <c r="M105" s="3">
        <f t="shared" si="51"/>
        <v>0.0029127330035074108</v>
      </c>
      <c r="N105" s="1">
        <f t="shared" si="52"/>
        <v>29.127330035074106</v>
      </c>
      <c r="O105" s="5">
        <f t="shared" si="53"/>
        <v>146688.63129345808</v>
      </c>
      <c r="P105" s="1">
        <f t="shared" si="54"/>
        <v>1.351713258666017</v>
      </c>
      <c r="Q105" s="1">
        <f t="shared" si="65"/>
        <v>282.4847308053037</v>
      </c>
      <c r="R105" s="8">
        <f t="shared" si="55"/>
        <v>0.7464812200238761</v>
      </c>
      <c r="S105" s="9">
        <f t="shared" si="56"/>
        <v>278.0049671390561</v>
      </c>
      <c r="T105" s="9">
        <f t="shared" si="57"/>
        <v>4506.4605173241</v>
      </c>
      <c r="U105" s="2">
        <f t="shared" si="58"/>
        <v>1.80258420692964</v>
      </c>
      <c r="V105" s="2">
        <f t="shared" si="59"/>
        <v>133.10285449681805</v>
      </c>
      <c r="W105" s="2">
        <f t="shared" si="60"/>
        <v>2.662057089936361</v>
      </c>
      <c r="X105" s="1">
        <f t="shared" si="61"/>
        <v>332.4847308053037</v>
      </c>
      <c r="AA105" s="1">
        <f t="shared" si="66"/>
        <v>775.5230188694611</v>
      </c>
      <c r="AB105" s="1">
        <f t="shared" si="62"/>
        <v>825.5230188694611</v>
      </c>
      <c r="AC105" s="1">
        <f t="shared" si="63"/>
        <v>2.5018084305798465</v>
      </c>
      <c r="AD105" s="1">
        <f>(AC105/D105)*100</f>
        <v>1.0424421859980328</v>
      </c>
      <c r="AE105" s="1">
        <f t="shared" si="40"/>
        <v>0.23749312502317502</v>
      </c>
      <c r="AF105" s="1">
        <f t="shared" si="67"/>
        <v>14.65</v>
      </c>
      <c r="AG105" s="1">
        <f t="shared" si="41"/>
        <v>1.3379894367502816</v>
      </c>
      <c r="AN105">
        <f t="shared" si="69"/>
        <v>4850</v>
      </c>
    </row>
    <row r="106" spans="1:40" ht="12.75">
      <c r="A106">
        <f t="shared" si="68"/>
        <v>97</v>
      </c>
      <c r="B106" s="1">
        <f t="shared" si="42"/>
        <v>0.060765168954564776</v>
      </c>
      <c r="C106" s="1">
        <f>$A$1*$E$2*B106</f>
        <v>2.430606758182591</v>
      </c>
      <c r="D106" s="1">
        <f t="shared" si="43"/>
        <v>230.90764202734613</v>
      </c>
      <c r="E106" s="1">
        <f t="shared" si="44"/>
        <v>0.0647660257610059</v>
      </c>
      <c r="F106" s="1">
        <f t="shared" si="45"/>
        <v>0.028048454868087793</v>
      </c>
      <c r="G106" s="1">
        <f t="shared" si="46"/>
        <v>0.23084287600158512</v>
      </c>
      <c r="H106" s="1">
        <f t="shared" si="47"/>
        <v>14.2</v>
      </c>
      <c r="I106" s="1">
        <f t="shared" si="48"/>
        <v>8.492744889089948</v>
      </c>
      <c r="J106" s="1">
        <f t="shared" si="49"/>
        <v>0.16210000000000002</v>
      </c>
      <c r="K106" s="1">
        <f t="shared" si="50"/>
        <v>0.00046749452053340554</v>
      </c>
      <c r="L106" s="3">
        <f t="shared" si="64"/>
        <v>4.312136103113856</v>
      </c>
      <c r="M106" s="3">
        <f t="shared" si="51"/>
        <v>0.0028987953304566547</v>
      </c>
      <c r="N106" s="1">
        <f t="shared" si="52"/>
        <v>28.987953304566545</v>
      </c>
      <c r="O106" s="5">
        <f t="shared" si="53"/>
        <v>147184.4517083976</v>
      </c>
      <c r="P106" s="1">
        <f t="shared" si="54"/>
        <v>1.3005232450793527</v>
      </c>
      <c r="Q106" s="1">
        <f t="shared" si="65"/>
        <v>281.1330175466377</v>
      </c>
      <c r="R106" s="8">
        <f t="shared" si="55"/>
        <v>0.7439665479646961</v>
      </c>
      <c r="S106" s="9">
        <f t="shared" si="56"/>
        <v>278.3804591303369</v>
      </c>
      <c r="T106" s="9">
        <f t="shared" si="57"/>
        <v>4512.547242502761</v>
      </c>
      <c r="U106" s="2">
        <f t="shared" si="58"/>
        <v>1.8050188970011045</v>
      </c>
      <c r="V106" s="2">
        <f t="shared" si="59"/>
        <v>127.88945112159891</v>
      </c>
      <c r="W106" s="2">
        <f t="shared" si="60"/>
        <v>2.557789022431978</v>
      </c>
      <c r="X106" s="1">
        <f t="shared" si="61"/>
        <v>331.1330175466377</v>
      </c>
      <c r="AA106" s="1">
        <f t="shared" si="66"/>
        <v>776.8610083062114</v>
      </c>
      <c r="AB106" s="1">
        <f t="shared" si="62"/>
        <v>826.8610083062114</v>
      </c>
      <c r="AC106" s="1">
        <f t="shared" si="63"/>
        <v>2.5180674084371715</v>
      </c>
      <c r="AD106" s="1">
        <f>(AC106/D106)*100</f>
        <v>1.0905084761720272</v>
      </c>
      <c r="AE106" s="1">
        <f t="shared" si="40"/>
        <v>0.22838957461890896</v>
      </c>
      <c r="AF106" s="1">
        <f t="shared" si="67"/>
        <v>14.65</v>
      </c>
      <c r="AG106" s="1">
        <f t="shared" si="41"/>
        <v>1.2867018288389236</v>
      </c>
      <c r="AN106">
        <f t="shared" si="69"/>
        <v>4900</v>
      </c>
    </row>
    <row r="107" spans="1:40" ht="12.75">
      <c r="A107">
        <f t="shared" si="68"/>
        <v>98</v>
      </c>
      <c r="B107" s="1">
        <f t="shared" si="42"/>
        <v>0.05844094433345147</v>
      </c>
      <c r="C107" s="1">
        <f>$A$1*$E$2*B107</f>
        <v>2.337637773338059</v>
      </c>
      <c r="D107" s="1">
        <f t="shared" si="43"/>
        <v>222.07558846711558</v>
      </c>
      <c r="E107" s="1">
        <f t="shared" si="44"/>
        <v>0.06375453131213715</v>
      </c>
      <c r="F107" s="1">
        <f t="shared" si="45"/>
        <v>0.02870848243708595</v>
      </c>
      <c r="G107" s="1">
        <f t="shared" si="46"/>
        <v>0.22201183393580345</v>
      </c>
      <c r="H107" s="1">
        <f t="shared" si="47"/>
        <v>14.2</v>
      </c>
      <c r="I107" s="1">
        <f t="shared" si="48"/>
        <v>8.465057083981716</v>
      </c>
      <c r="J107" s="1">
        <f t="shared" si="49"/>
        <v>0.16210000000000002</v>
      </c>
      <c r="K107" s="1">
        <f t="shared" si="50"/>
        <v>0.00046533188771209327</v>
      </c>
      <c r="L107" s="3">
        <f t="shared" si="64"/>
        <v>4.332176782278163</v>
      </c>
      <c r="M107" s="3">
        <f t="shared" si="51"/>
        <v>0.002885385483605917</v>
      </c>
      <c r="N107" s="1">
        <f t="shared" si="52"/>
        <v>28.85385483605917</v>
      </c>
      <c r="O107" s="5">
        <f t="shared" si="53"/>
        <v>147665.86776660423</v>
      </c>
      <c r="P107" s="1">
        <f t="shared" si="54"/>
        <v>1.2507708954129773</v>
      </c>
      <c r="Q107" s="1">
        <f t="shared" si="65"/>
        <v>279.8324943015583</v>
      </c>
      <c r="R107" s="8">
        <f t="shared" si="55"/>
        <v>0.7415410894049373</v>
      </c>
      <c r="S107" s="9">
        <f t="shared" si="56"/>
        <v>278.7443169878807</v>
      </c>
      <c r="T107" s="9">
        <f t="shared" si="57"/>
        <v>4518.445378373547</v>
      </c>
      <c r="U107" s="2">
        <f t="shared" si="58"/>
        <v>1.807378151349419</v>
      </c>
      <c r="V107" s="2">
        <f t="shared" si="59"/>
        <v>122.8364046395303</v>
      </c>
      <c r="W107" s="2">
        <f t="shared" si="60"/>
        <v>2.456728092790606</v>
      </c>
      <c r="X107" s="1">
        <f t="shared" si="61"/>
        <v>329.8324943015583</v>
      </c>
      <c r="AA107" s="1">
        <f t="shared" si="66"/>
        <v>778.1477101350503</v>
      </c>
      <c r="AB107" s="1">
        <f t="shared" si="62"/>
        <v>828.1477101350503</v>
      </c>
      <c r="AC107" s="1">
        <f t="shared" si="63"/>
        <v>2.533777775930278</v>
      </c>
      <c r="AD107" s="1">
        <f>(AC107/D107)*100</f>
        <v>1.1409528590781934</v>
      </c>
      <c r="AE107" s="1">
        <f t="shared" si="40"/>
        <v>0.2195418106911853</v>
      </c>
      <c r="AF107" s="1">
        <f t="shared" si="67"/>
        <v>14.65</v>
      </c>
      <c r="AG107" s="1">
        <f t="shared" si="41"/>
        <v>1.2368552714996355</v>
      </c>
      <c r="AN107">
        <f t="shared" si="69"/>
        <v>4950</v>
      </c>
    </row>
    <row r="108" spans="1:33" ht="12.75">
      <c r="A108">
        <f t="shared" si="68"/>
        <v>99</v>
      </c>
      <c r="B108" s="1">
        <f t="shared" si="42"/>
        <v>0.05618314190386805</v>
      </c>
      <c r="C108" s="1">
        <f>$A$1*$E$2*B108</f>
        <v>2.247325676154722</v>
      </c>
      <c r="D108" s="1">
        <f t="shared" si="43"/>
        <v>213.49593923469857</v>
      </c>
      <c r="E108" s="1">
        <f t="shared" si="44"/>
        <v>0.06279295392680091</v>
      </c>
      <c r="F108" s="1">
        <f t="shared" si="45"/>
        <v>0.0294117790492361</v>
      </c>
      <c r="G108" s="1">
        <f t="shared" si="46"/>
        <v>0.21343314628077178</v>
      </c>
      <c r="H108" s="1">
        <f t="shared" si="47"/>
        <v>14.2</v>
      </c>
      <c r="I108" s="1">
        <f t="shared" si="48"/>
        <v>8.438364527697255</v>
      </c>
      <c r="J108" s="1">
        <f t="shared" si="49"/>
        <v>0.16210000000000002</v>
      </c>
      <c r="K108" s="1">
        <f t="shared" si="50"/>
        <v>0.000463251987794428</v>
      </c>
      <c r="L108" s="3">
        <f t="shared" si="64"/>
        <v>4.3516273067662965</v>
      </c>
      <c r="M108" s="3">
        <f t="shared" si="51"/>
        <v>0.0028724886390348483</v>
      </c>
      <c r="N108" s="1">
        <f t="shared" si="52"/>
        <v>28.724886390348484</v>
      </c>
      <c r="O108" s="5">
        <f t="shared" si="53"/>
        <v>148132.97006749635</v>
      </c>
      <c r="P108" s="1">
        <f t="shared" si="54"/>
        <v>1.2024402607367424</v>
      </c>
      <c r="Q108" s="1">
        <f t="shared" si="65"/>
        <v>278.58172340614533</v>
      </c>
      <c r="R108" s="8">
        <f t="shared" si="55"/>
        <v>0.7392028148877298</v>
      </c>
      <c r="S108" s="9">
        <f t="shared" si="56"/>
        <v>279.09667671387746</v>
      </c>
      <c r="T108" s="9">
        <f t="shared" si="57"/>
        <v>4524.1571295319545</v>
      </c>
      <c r="U108" s="2">
        <f t="shared" si="58"/>
        <v>1.8096628518127817</v>
      </c>
      <c r="V108" s="2">
        <f t="shared" si="59"/>
        <v>117.9408341542574</v>
      </c>
      <c r="W108" s="2">
        <f t="shared" si="60"/>
        <v>2.358816683085148</v>
      </c>
      <c r="X108" s="1">
        <f t="shared" si="61"/>
        <v>328.58172340614533</v>
      </c>
      <c r="AA108" s="1">
        <f t="shared" si="66"/>
        <v>779.3845654065499</v>
      </c>
      <c r="AB108" s="1">
        <f t="shared" si="62"/>
        <v>829.3845654065499</v>
      </c>
      <c r="AC108" s="1">
        <f t="shared" si="63"/>
        <v>2.5489487132134574</v>
      </c>
      <c r="AD108" s="1">
        <f>(AC108/D108)*100</f>
        <v>1.1939096932477804</v>
      </c>
      <c r="AE108" s="1">
        <f t="shared" si="40"/>
        <v>0.2109469905214851</v>
      </c>
      <c r="AF108" s="1">
        <f t="shared" si="67"/>
        <v>14.65</v>
      </c>
      <c r="AG108" s="1">
        <f t="shared" si="41"/>
        <v>1.1884337494168176</v>
      </c>
    </row>
    <row r="109" spans="1:33" ht="12.75">
      <c r="A109">
        <f t="shared" si="68"/>
        <v>100</v>
      </c>
      <c r="B109" s="1">
        <f t="shared" si="42"/>
        <v>0.05399096651318806</v>
      </c>
      <c r="C109" s="1">
        <f>$A$1*$E$2*B109</f>
        <v>2.1596386605275226</v>
      </c>
      <c r="D109" s="1">
        <f t="shared" si="43"/>
        <v>205.16567275011465</v>
      </c>
      <c r="E109" s="1">
        <f t="shared" si="44"/>
        <v>0.06187882733064313</v>
      </c>
      <c r="F109" s="1">
        <f t="shared" si="45"/>
        <v>0.030160419382636975</v>
      </c>
      <c r="G109" s="1">
        <f t="shared" si="46"/>
        <v>0.205103793922784</v>
      </c>
      <c r="H109" s="1">
        <f t="shared" si="47"/>
        <v>14.2</v>
      </c>
      <c r="I109" s="1">
        <f t="shared" si="48"/>
        <v>8.41264389457271</v>
      </c>
      <c r="J109" s="1">
        <f t="shared" si="49"/>
        <v>0.16210000000000002</v>
      </c>
      <c r="K109" s="1">
        <f t="shared" si="50"/>
        <v>0.0004612524566185143</v>
      </c>
      <c r="L109" s="3">
        <f t="shared" si="64"/>
        <v>4.370491627901029</v>
      </c>
      <c r="M109" s="3">
        <f t="shared" si="51"/>
        <v>0.002860090137274384</v>
      </c>
      <c r="N109" s="1">
        <f t="shared" si="52"/>
        <v>28.60090137274384</v>
      </c>
      <c r="O109" s="5">
        <f t="shared" si="53"/>
        <v>148585.86856462792</v>
      </c>
      <c r="P109" s="1">
        <f t="shared" si="54"/>
        <v>1.1555143319593464</v>
      </c>
      <c r="Q109" s="1">
        <f t="shared" si="65"/>
        <v>277.3792831454086</v>
      </c>
      <c r="R109" s="8">
        <f t="shared" si="55"/>
        <v>0.7369496810791638</v>
      </c>
      <c r="S109" s="9">
        <f t="shared" si="56"/>
        <v>279.43768578435214</v>
      </c>
      <c r="T109" s="9">
        <f t="shared" si="57"/>
        <v>4529.684886564349</v>
      </c>
      <c r="U109" s="2">
        <f t="shared" si="58"/>
        <v>1.8118739546257396</v>
      </c>
      <c r="V109" s="2">
        <f t="shared" si="59"/>
        <v>113.19981359583603</v>
      </c>
      <c r="W109" s="2">
        <f t="shared" si="60"/>
        <v>2.263996271916721</v>
      </c>
      <c r="X109" s="1">
        <f t="shared" si="61"/>
        <v>327.3792831454086</v>
      </c>
      <c r="AA109" s="1">
        <f t="shared" si="66"/>
        <v>780.5729991559667</v>
      </c>
      <c r="AB109" s="1">
        <f t="shared" si="62"/>
        <v>830.5729991559667</v>
      </c>
      <c r="AC109" s="1">
        <f t="shared" si="63"/>
        <v>2.5635898049574646</v>
      </c>
      <c r="AD109" s="1">
        <f>(AC109/D109)*100</f>
        <v>1.2495217989414031</v>
      </c>
      <c r="AE109" s="1">
        <f t="shared" si="40"/>
        <v>0.2026020829451572</v>
      </c>
      <c r="AF109" s="1">
        <f t="shared" si="67"/>
        <v>14.65</v>
      </c>
      <c r="AG109" s="1">
        <f t="shared" si="41"/>
        <v>1.1414201856065194</v>
      </c>
    </row>
    <row r="110" spans="27:29" ht="12.75">
      <c r="AA110" s="1"/>
      <c r="AC110" s="1"/>
    </row>
    <row r="111" spans="3:32" ht="12.75">
      <c r="C111" s="1">
        <f>SUM(C9:C109)/100</f>
        <v>9.635512022943947</v>
      </c>
      <c r="D111" s="1">
        <f>SUM(D9:D109)/10000</f>
        <v>9.15373642179675</v>
      </c>
      <c r="E111" s="1">
        <f>SUM(E9:E109)/10000</f>
        <v>0.005969914661971433</v>
      </c>
      <c r="F111" s="1">
        <f>SUM(F9:F109)/100</f>
        <v>0.05081280240344257</v>
      </c>
      <c r="G111" s="1">
        <f>SUM(G9:G109)</f>
        <v>91.4776650713478</v>
      </c>
      <c r="H111" s="1" t="s">
        <v>69</v>
      </c>
      <c r="AA111" s="1"/>
      <c r="AC111" s="1"/>
      <c r="AE111" s="1">
        <f>SUM(AE9:AE109)</f>
        <v>91.4128521107156</v>
      </c>
      <c r="AF111" s="1" t="s">
        <v>26</v>
      </c>
    </row>
    <row r="112" spans="3:29" ht="12.75">
      <c r="C112" s="1" t="s">
        <v>70</v>
      </c>
      <c r="D112" s="1" t="s">
        <v>71</v>
      </c>
      <c r="E112" s="1" t="s">
        <v>72</v>
      </c>
      <c r="AA112" s="1"/>
      <c r="AC112" s="1"/>
    </row>
    <row r="113" spans="27:31" ht="12.75">
      <c r="AA113" s="1"/>
      <c r="AC113" s="1"/>
      <c r="AE113" s="1">
        <f>G111/AE111</f>
        <v>1.0007090136576604</v>
      </c>
    </row>
    <row r="114" spans="27:29" ht="12.75">
      <c r="AA114" s="1"/>
      <c r="AC114" s="1"/>
    </row>
    <row r="115" spans="27:29" ht="12.75">
      <c r="AA115" s="1"/>
      <c r="AC115" s="1"/>
    </row>
    <row r="116" spans="27:29" ht="12.75">
      <c r="AA116" s="1"/>
      <c r="AC116" s="1"/>
    </row>
    <row r="117" spans="27:29" ht="12.75">
      <c r="AA117" s="1"/>
      <c r="AC117" s="1"/>
    </row>
    <row r="118" spans="27:29" ht="12.75">
      <c r="AA118" s="1"/>
      <c r="AC118" s="1"/>
    </row>
    <row r="119" spans="27:29" ht="12.75">
      <c r="AA119" s="1"/>
      <c r="AC119" s="1"/>
    </row>
    <row r="120" spans="27:29" ht="12.75">
      <c r="AA120" s="1"/>
      <c r="AC120" s="1"/>
    </row>
    <row r="121" spans="27:29" ht="12.75">
      <c r="AA121" s="1"/>
      <c r="AC121" s="1"/>
    </row>
    <row r="122" spans="27:29" ht="12.75">
      <c r="AA122" s="1"/>
      <c r="AC122" s="1"/>
    </row>
    <row r="123" spans="27:29" ht="12.75">
      <c r="AA123" s="1"/>
      <c r="AC123" s="1"/>
    </row>
    <row r="124" spans="27:29" ht="12.75">
      <c r="AA124" s="1"/>
      <c r="AC124" s="1"/>
    </row>
    <row r="125" spans="27:29" ht="12.75">
      <c r="AA125" s="1"/>
      <c r="AC125" s="1"/>
    </row>
    <row r="126" spans="27:29" ht="12.75">
      <c r="AA126" s="1"/>
      <c r="AC126" s="1"/>
    </row>
    <row r="127" spans="27:29" ht="12.75">
      <c r="AA127" s="1"/>
      <c r="AC127" s="1"/>
    </row>
    <row r="128" spans="27:29" ht="12.75">
      <c r="AA128" s="1"/>
      <c r="AC128" s="1"/>
    </row>
    <row r="129" spans="27:29" ht="12.75">
      <c r="AA129" s="1"/>
      <c r="AC129" s="1"/>
    </row>
    <row r="130" spans="27:29" ht="12.75">
      <c r="AA130" s="1"/>
      <c r="AC130" s="1"/>
    </row>
    <row r="131" spans="27:29" ht="12.75">
      <c r="AA131" s="1"/>
      <c r="AC131" s="1"/>
    </row>
    <row r="132" spans="27:29" ht="12.75">
      <c r="AA132" s="1"/>
      <c r="AC132" s="1"/>
    </row>
    <row r="133" spans="27:29" ht="12.75">
      <c r="AA133" s="1"/>
      <c r="AC133" s="1"/>
    </row>
    <row r="134" spans="27:29" ht="12.75">
      <c r="AA134" s="1"/>
      <c r="AC134" s="1"/>
    </row>
    <row r="135" spans="27:29" ht="12.75">
      <c r="AA135" s="1"/>
      <c r="AC135" s="1"/>
    </row>
    <row r="136" spans="27:29" ht="12.75">
      <c r="AA136" s="1"/>
      <c r="AC136" s="1"/>
    </row>
    <row r="137" spans="27:29" ht="12.75">
      <c r="AA137" s="1"/>
      <c r="AC137" s="1"/>
    </row>
    <row r="138" spans="27:29" ht="12.75">
      <c r="AA138" s="1"/>
      <c r="AC138" s="1"/>
    </row>
    <row r="139" spans="27:29" ht="12.75">
      <c r="AA139" s="1"/>
      <c r="AC139" s="1"/>
    </row>
    <row r="140" spans="27:29" ht="12.75">
      <c r="AA140" s="1"/>
      <c r="AC140" s="1"/>
    </row>
    <row r="141" spans="27:29" ht="12.75">
      <c r="AA141" s="1"/>
      <c r="AC141" s="1"/>
    </row>
    <row r="142" spans="27:29" ht="12.75">
      <c r="AA142" s="1"/>
      <c r="AC142" s="1"/>
    </row>
    <row r="143" spans="27:29" ht="12.75">
      <c r="AA143" s="1"/>
      <c r="AC143" s="1"/>
    </row>
    <row r="144" spans="27:29" ht="12.75">
      <c r="AA144" s="1"/>
      <c r="AC144" s="1"/>
    </row>
    <row r="145" spans="27:29" ht="12.75">
      <c r="AA145" s="1"/>
      <c r="AC145" s="1"/>
    </row>
    <row r="146" spans="27:29" ht="12.75">
      <c r="AA146" s="1"/>
      <c r="AC146" s="1"/>
    </row>
    <row r="147" spans="27:29" ht="12.75">
      <c r="AA147" s="1"/>
      <c r="AC147" s="1"/>
    </row>
    <row r="148" spans="27:29" ht="12.75">
      <c r="AA148" s="1"/>
      <c r="AC148" s="1"/>
    </row>
    <row r="149" spans="27:29" ht="12.75">
      <c r="AA149" s="1"/>
      <c r="AC149" s="1"/>
    </row>
    <row r="150" spans="27:29" ht="12.75">
      <c r="AA150" s="1"/>
      <c r="AC150" s="1"/>
    </row>
    <row r="151" spans="27:29" ht="12.75">
      <c r="AA151" s="1"/>
      <c r="AC151" s="1"/>
    </row>
    <row r="152" spans="27:29" ht="12.75">
      <c r="AA152" s="1"/>
      <c r="AC152" s="1"/>
    </row>
    <row r="153" spans="27:29" ht="12.75">
      <c r="AA153" s="1"/>
      <c r="AC153" s="1"/>
    </row>
    <row r="154" spans="27:29" ht="12.75">
      <c r="AA154" s="1"/>
      <c r="AC154" s="1"/>
    </row>
    <row r="155" spans="27:29" ht="12.75">
      <c r="AA155" s="1"/>
      <c r="AC155" s="1"/>
    </row>
    <row r="156" spans="27:29" ht="12.75">
      <c r="AA156" s="1"/>
      <c r="AC156" s="1"/>
    </row>
    <row r="157" spans="27:29" ht="12.75">
      <c r="AA157" s="1"/>
      <c r="AC157" s="1"/>
    </row>
    <row r="158" spans="27:29" ht="12.75">
      <c r="AA158" s="1"/>
      <c r="AC158" s="1"/>
    </row>
    <row r="159" spans="27:29" ht="12.75">
      <c r="AA159" s="1"/>
      <c r="AC159" s="1"/>
    </row>
    <row r="160" spans="27:29" ht="12.75">
      <c r="AA160" s="1"/>
      <c r="AC160" s="1"/>
    </row>
    <row r="161" spans="27:29" ht="12.75">
      <c r="AA161" s="1"/>
      <c r="AC161" s="1"/>
    </row>
    <row r="162" spans="27:29" ht="12.75">
      <c r="AA162" s="1"/>
      <c r="AC162" s="1"/>
    </row>
    <row r="163" spans="27:29" ht="12.75">
      <c r="AA163" s="1"/>
      <c r="AC163" s="1"/>
    </row>
    <row r="164" spans="27:29" ht="12.75">
      <c r="AA164" s="1"/>
      <c r="AC164" s="1"/>
    </row>
    <row r="165" spans="27:29" ht="12.75">
      <c r="AA165" s="1"/>
      <c r="AC165" s="1"/>
    </row>
    <row r="166" spans="27:29" ht="12.75">
      <c r="AA166" s="1"/>
      <c r="AC166" s="1"/>
    </row>
    <row r="167" spans="27:29" ht="12.75">
      <c r="AA167" s="1"/>
      <c r="AC167" s="1"/>
    </row>
    <row r="168" spans="27:29" ht="12.75">
      <c r="AA168" s="1"/>
      <c r="AC168" s="1"/>
    </row>
    <row r="169" spans="27:29" ht="12.75">
      <c r="AA169" s="1"/>
      <c r="AC169" s="1"/>
    </row>
    <row r="170" spans="27:29" ht="12.75">
      <c r="AA170" s="1"/>
      <c r="AC170" s="1"/>
    </row>
    <row r="171" spans="27:29" ht="12.75">
      <c r="AA171" s="1"/>
      <c r="AC171" s="1"/>
    </row>
    <row r="172" spans="27:29" ht="12.75">
      <c r="AA172" s="1"/>
      <c r="AC172" s="1"/>
    </row>
    <row r="173" spans="27:29" ht="12.75">
      <c r="AA173" s="1"/>
      <c r="AC173" s="1"/>
    </row>
    <row r="174" spans="27:29" ht="12.75">
      <c r="AA174" s="1"/>
      <c r="AC174" s="1"/>
    </row>
    <row r="175" spans="27:29" ht="12.75">
      <c r="AA175" s="1"/>
      <c r="AC175" s="1"/>
    </row>
    <row r="176" spans="27:29" ht="12.75">
      <c r="AA176" s="1"/>
      <c r="AC176" s="1"/>
    </row>
    <row r="177" spans="27:29" ht="12.75">
      <c r="AA177" s="1"/>
      <c r="AC177" s="1"/>
    </row>
    <row r="178" spans="27:29" ht="12.75">
      <c r="AA178" s="1"/>
      <c r="AC178" s="1"/>
    </row>
    <row r="179" spans="27:29" ht="12.75">
      <c r="AA179" s="1"/>
      <c r="AC179" s="1"/>
    </row>
    <row r="180" spans="27:29" ht="12.75">
      <c r="AA180" s="1"/>
      <c r="AC180" s="1"/>
    </row>
    <row r="181" spans="27:29" ht="12.75">
      <c r="AA181" s="1"/>
      <c r="AC181" s="1"/>
    </row>
    <row r="182" spans="27:29" ht="12.75">
      <c r="AA182" s="1"/>
      <c r="AC182" s="1"/>
    </row>
    <row r="183" spans="27:29" ht="12.75">
      <c r="AA183" s="1"/>
      <c r="AC183" s="1"/>
    </row>
    <row r="184" spans="27:29" ht="12.75">
      <c r="AA184" s="1"/>
      <c r="AC184" s="1"/>
    </row>
    <row r="185" spans="27:29" ht="12.75">
      <c r="AA185" s="1"/>
      <c r="AC185" s="1"/>
    </row>
    <row r="186" spans="27:29" ht="12.75">
      <c r="AA186" s="1"/>
      <c r="AC186" s="1"/>
    </row>
    <row r="187" spans="27:29" ht="12.75">
      <c r="AA187" s="1"/>
      <c r="AC187" s="1"/>
    </row>
    <row r="188" spans="27:29" ht="12.75">
      <c r="AA188" s="1"/>
      <c r="AC188" s="1"/>
    </row>
    <row r="189" spans="27:29" ht="12.75">
      <c r="AA189" s="1"/>
      <c r="AC189" s="1"/>
    </row>
    <row r="190" spans="27:29" ht="12.75">
      <c r="AA190" s="1"/>
      <c r="AC190" s="1"/>
    </row>
    <row r="191" spans="27:29" ht="12.75">
      <c r="AA191" s="1"/>
      <c r="AC191" s="1"/>
    </row>
    <row r="192" spans="27:29" ht="12.75">
      <c r="AA192" s="1"/>
      <c r="AC192" s="1"/>
    </row>
    <row r="193" spans="27:29" ht="12.75">
      <c r="AA193" s="1"/>
      <c r="AC193" s="1"/>
    </row>
    <row r="194" spans="27:29" ht="12.75">
      <c r="AA194" s="1"/>
      <c r="AC194" s="1"/>
    </row>
    <row r="195" spans="27:29" ht="12.75">
      <c r="AA195" s="1"/>
      <c r="AC195" s="1"/>
    </row>
    <row r="196" spans="27:29" ht="12.75">
      <c r="AA196" s="1"/>
      <c r="AC196" s="1"/>
    </row>
    <row r="197" spans="27:29" ht="12.75">
      <c r="AA197" s="1"/>
      <c r="AC197" s="1"/>
    </row>
    <row r="198" spans="27:29" ht="12.75">
      <c r="AA198" s="1"/>
      <c r="AC198" s="1"/>
    </row>
    <row r="199" spans="27:29" ht="12.75">
      <c r="AA199" s="1"/>
      <c r="AC199" s="1"/>
    </row>
    <row r="200" spans="27:29" ht="12.75">
      <c r="AA200" s="1"/>
      <c r="AC200" s="1"/>
    </row>
    <row r="201" spans="27:29" ht="12.75">
      <c r="AA201" s="1"/>
      <c r="AC201" s="1"/>
    </row>
    <row r="202" spans="27:29" ht="12.75">
      <c r="AA202" s="1"/>
      <c r="AC202" s="1"/>
    </row>
    <row r="203" spans="27:29" ht="12.75">
      <c r="AA203" s="1"/>
      <c r="AC203" s="1"/>
    </row>
    <row r="204" spans="27:29" ht="12.75">
      <c r="AA204" s="1"/>
      <c r="AC204" s="1"/>
    </row>
    <row r="205" spans="27:29" ht="12.75">
      <c r="AA205" s="1"/>
      <c r="AC205" s="1"/>
    </row>
    <row r="206" spans="27:29" ht="12.75">
      <c r="AA206" s="1"/>
      <c r="AC206" s="1"/>
    </row>
    <row r="207" spans="27:29" ht="12.75">
      <c r="AA207" s="1"/>
      <c r="AC207" s="1"/>
    </row>
    <row r="208" spans="27:29" ht="12.75">
      <c r="AA208" s="1"/>
      <c r="AC208" s="1"/>
    </row>
    <row r="209" spans="27:29" ht="12.75">
      <c r="AA209" s="1"/>
      <c r="AC209" s="1"/>
    </row>
    <row r="210" spans="27:29" ht="12.75">
      <c r="AA210" s="1"/>
      <c r="AC210" s="1"/>
    </row>
    <row r="211" spans="27:29" ht="12.75">
      <c r="AA211" s="1"/>
      <c r="AC211" s="1"/>
    </row>
    <row r="212" spans="27:29" ht="12.75">
      <c r="AA212" s="1"/>
      <c r="AC212" s="1"/>
    </row>
    <row r="213" spans="27:29" ht="12.75">
      <c r="AA213" s="1"/>
      <c r="AC213" s="1"/>
    </row>
    <row r="214" spans="27:29" ht="12.75">
      <c r="AA214" s="1"/>
      <c r="AC214" s="1"/>
    </row>
    <row r="215" spans="27:29" ht="12.75">
      <c r="AA215" s="1"/>
      <c r="AC215" s="1"/>
    </row>
    <row r="216" spans="27:29" ht="12.75">
      <c r="AA216" s="1"/>
      <c r="AC216" s="1"/>
    </row>
    <row r="217" spans="27:29" ht="12.75">
      <c r="AA217" s="1"/>
      <c r="AC217" s="1"/>
    </row>
    <row r="218" spans="27:29" ht="12.75">
      <c r="AA218" s="1"/>
      <c r="AC218" s="1"/>
    </row>
    <row r="219" spans="27:29" ht="12.75">
      <c r="AA219" s="1"/>
      <c r="AC219" s="1"/>
    </row>
    <row r="220" spans="27:29" ht="12.75">
      <c r="AA220" s="1"/>
      <c r="AC220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2011-06-30T13:46:55Z</dcterms:created>
  <dcterms:modified xsi:type="dcterms:W3CDTF">2011-09-15T15:06:13Z</dcterms:modified>
  <cp:category/>
  <cp:version/>
  <cp:contentType/>
  <cp:contentStatus/>
</cp:coreProperties>
</file>